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3395" windowHeight="7500" tabRatio="837" firstSheet="3" activeTab="3"/>
  </bookViews>
  <sheets>
    <sheet name="Detection Formula Master" sheetId="7" r:id="rId1"/>
    <sheet name="Visual Angle Modifier" sheetId="1" r:id="rId2"/>
    <sheet name="Audio Angle Modifier" sheetId="2" r:id="rId3"/>
    <sheet name="Effective Sneak Skill" sheetId="17" r:id="rId4"/>
  </sheets>
  <definedNames>
    <definedName name="Amount">#REF!</definedName>
    <definedName name="AngleMultVisual">'Audio Angle Modifier'!$A$4:$A$10</definedName>
    <definedName name="BaseAudioMult">'Audio Angle Modifier'!#REF!</definedName>
    <definedName name="Boots">#REF!</definedName>
    <definedName name="Cuirass">#REF!</definedName>
    <definedName name="dAttackedAdj">#REF!</definedName>
    <definedName name="Detector_Light_Level">#REF!</definedName>
    <definedName name="dFOVb">'Visual Angle Modifier'!$E$1</definedName>
    <definedName name="dFOVp">'Visual Angle Modifier'!$E$2</definedName>
    <definedName name="dFOVp2">'Visual Angle Modifier'!$E$5:$E$22</definedName>
    <definedName name="DTAngle">'Visual Angle Modifier'!$G$4:$Z$4</definedName>
    <definedName name="DVT_30">#REF!</definedName>
    <definedName name="DVT_40">#REF!</definedName>
    <definedName name="DVT_50">#REF!</definedName>
    <definedName name="fDecayRate">'Effective Sneak Skill'!$V$6</definedName>
    <definedName name="fGrowthRate">'Effective Sneak Skill'!$V$7</definedName>
    <definedName name="fLuckSkillMult">'Effective Sneak Skill'!$V$4</definedName>
    <definedName name="fMetaCheckMult">#REF!</definedName>
    <definedName name="fSDRsAltSkillUpAmount">#REF!</definedName>
    <definedName name="fSDRsAudioAngleMod">'Audio Angle Modifier'!$B$1</definedName>
    <definedName name="fSDRsFOVmaxBonus">'Visual Angle Modifier'!$B$1</definedName>
    <definedName name="fSDRsFOVmaxMod">'Visual Angle Modifier'!$B$1</definedName>
    <definedName name="fSDRsFOVmaxPenalty">'Visual Angle Modifier'!$B$2</definedName>
    <definedName name="Gauntlets">#REF!</definedName>
    <definedName name="Greaves">#REF!</definedName>
    <definedName name="Hearing_Type">'Audio Angle Modifier'!$B$2:$D$2</definedName>
    <definedName name="Helmet">#REF!</definedName>
    <definedName name="iLuckSkillBase">'Effective Sneak Skill'!$V$3</definedName>
    <definedName name="iLuckSkillOffset">'Effective Sneak Skill'!$V$5</definedName>
    <definedName name="IntCheck">#REF!</definedName>
    <definedName name="iSDRsAltRangeClose">#REF!</definedName>
    <definedName name="iSDRsAltRangeLong">#REF!</definedName>
    <definedName name="iSDRsBPNmaxAdjCaffeine">#REF!</definedName>
    <definedName name="iSDRsBPNmaxAdjDrunk">#REF!</definedName>
    <definedName name="iSDRsBPNmaxAdjHunger">#REF!</definedName>
    <definedName name="iSDRsBPNmaxAdjSleep">#REF!</definedName>
    <definedName name="iSDRsBPNmaxAdjThirst">#REF!</definedName>
    <definedName name="LinearValue">'Effective Sneak Skill'!$J$14:$Z$14</definedName>
    <definedName name="Luck">'Effective Sneak Skill'!$J$13:$Z$13</definedName>
    <definedName name="sFOVAdjDegreeBase">'Visual Angle Modifier'!$B$3</definedName>
    <definedName name="Sneak">'Effective Sneak Skill'!$I$16:$I$42</definedName>
    <definedName name="Target_Light_Level">#REF!</definedName>
    <definedName name="Threshold">#REF!</definedName>
    <definedName name="VisionThresholds">#REF!</definedName>
  </definedNames>
  <calcPr calcId="145621"/>
</workbook>
</file>

<file path=xl/calcChain.xml><?xml version="1.0" encoding="utf-8"?>
<calcChain xmlns="http://schemas.openxmlformats.org/spreadsheetml/2006/main">
  <c r="K14" i="17" l="1"/>
  <c r="L14" i="17"/>
  <c r="M14" i="17"/>
  <c r="N14" i="17"/>
  <c r="O14" i="17"/>
  <c r="P14" i="17"/>
  <c r="Q14" i="17"/>
  <c r="R14" i="17"/>
  <c r="S14" i="17"/>
  <c r="T14" i="17"/>
  <c r="U14" i="17"/>
  <c r="V14" i="17"/>
  <c r="W14" i="17"/>
  <c r="X14" i="17"/>
  <c r="Y14" i="17"/>
  <c r="Z14" i="17"/>
  <c r="J14" i="17"/>
  <c r="B5" i="2"/>
  <c r="C5" i="2"/>
  <c r="D5" i="2"/>
  <c r="B6" i="2"/>
  <c r="C6" i="2"/>
  <c r="D6" i="2"/>
  <c r="B7" i="2"/>
  <c r="C7" i="2"/>
  <c r="D7" i="2"/>
  <c r="B8" i="2"/>
  <c r="C8" i="2"/>
  <c r="D8" i="2"/>
  <c r="B9" i="2"/>
  <c r="C9" i="2"/>
  <c r="D9" i="2"/>
  <c r="C4" i="2"/>
  <c r="D4" i="2"/>
  <c r="B4" i="2"/>
  <c r="J32" i="17" l="1"/>
  <c r="J30" i="17"/>
  <c r="J28" i="17"/>
  <c r="J26" i="17"/>
  <c r="J24" i="17"/>
  <c r="J22" i="17"/>
  <c r="J20" i="17"/>
  <c r="J18" i="17"/>
  <c r="J16" i="17"/>
  <c r="J42" i="17"/>
  <c r="J40" i="17"/>
  <c r="J38" i="17"/>
  <c r="J36" i="17"/>
  <c r="J34" i="17"/>
  <c r="J31" i="17"/>
  <c r="J29" i="17"/>
  <c r="J27" i="17"/>
  <c r="J25" i="17"/>
  <c r="J23" i="17"/>
  <c r="J21" i="17"/>
  <c r="J19" i="17"/>
  <c r="J17" i="17"/>
  <c r="J41" i="17"/>
  <c r="J39" i="17"/>
  <c r="J37" i="17"/>
  <c r="J35" i="17"/>
  <c r="J33" i="17"/>
  <c r="Z42" i="17"/>
  <c r="Z40" i="17"/>
  <c r="Z38" i="17"/>
  <c r="Z36" i="17"/>
  <c r="Z34" i="17"/>
  <c r="Z32" i="17"/>
  <c r="Z17" i="17"/>
  <c r="Z31" i="17"/>
  <c r="Z29" i="17"/>
  <c r="Z27" i="17"/>
  <c r="Z25" i="17"/>
  <c r="Z23" i="17"/>
  <c r="Z21" i="17"/>
  <c r="Z19" i="17"/>
  <c r="Z41" i="17"/>
  <c r="Z39" i="17"/>
  <c r="Z37" i="17"/>
  <c r="Z35" i="17"/>
  <c r="Z33" i="17"/>
  <c r="Z30" i="17"/>
  <c r="Z28" i="17"/>
  <c r="Z26" i="17"/>
  <c r="Z24" i="17"/>
  <c r="Z22" i="17"/>
  <c r="Z20" i="17"/>
  <c r="Z18" i="17"/>
  <c r="Z16" i="17"/>
  <c r="R32" i="17"/>
  <c r="R30" i="17"/>
  <c r="R28" i="17"/>
  <c r="R26" i="17"/>
  <c r="R24" i="17"/>
  <c r="R22" i="17"/>
  <c r="R20" i="17"/>
  <c r="R18" i="17"/>
  <c r="R16" i="17"/>
  <c r="R42" i="17"/>
  <c r="R40" i="17"/>
  <c r="R38" i="17"/>
  <c r="R36" i="17"/>
  <c r="R34" i="17"/>
  <c r="R31" i="17"/>
  <c r="R29" i="17"/>
  <c r="R27" i="17"/>
  <c r="R25" i="17"/>
  <c r="R23" i="17"/>
  <c r="R21" i="17"/>
  <c r="R19" i="17"/>
  <c r="R17" i="17"/>
  <c r="R41" i="17"/>
  <c r="R39" i="17"/>
  <c r="R37" i="17"/>
  <c r="R35" i="17"/>
  <c r="R33" i="17"/>
  <c r="S42" i="17"/>
  <c r="S40" i="17"/>
  <c r="S38" i="17"/>
  <c r="S36" i="17"/>
  <c r="S34" i="17"/>
  <c r="S22" i="17"/>
  <c r="S32" i="17"/>
  <c r="S20" i="17"/>
  <c r="S24" i="17"/>
  <c r="S31" i="17"/>
  <c r="S29" i="17"/>
  <c r="S27" i="17"/>
  <c r="S25" i="17"/>
  <c r="S23" i="17"/>
  <c r="S21" i="17"/>
  <c r="S19" i="17"/>
  <c r="S17" i="17"/>
  <c r="S30" i="17"/>
  <c r="S26" i="17"/>
  <c r="S16" i="17"/>
  <c r="S41" i="17"/>
  <c r="S39" i="17"/>
  <c r="S37" i="17"/>
  <c r="S35" i="17"/>
  <c r="S33" i="17"/>
  <c r="S28" i="17"/>
  <c r="S18" i="17"/>
  <c r="Q41" i="17"/>
  <c r="Q39" i="17"/>
  <c r="Q37" i="17"/>
  <c r="Q35" i="17"/>
  <c r="Q33" i="17"/>
  <c r="Q16" i="17"/>
  <c r="Q32" i="17"/>
  <c r="Q30" i="17"/>
  <c r="Q28" i="17"/>
  <c r="Q26" i="17"/>
  <c r="Q24" i="17"/>
  <c r="Q22" i="17"/>
  <c r="Q20" i="17"/>
  <c r="Q18" i="17"/>
  <c r="Q42" i="17"/>
  <c r="Q40" i="17"/>
  <c r="Q38" i="17"/>
  <c r="Q36" i="17"/>
  <c r="Q34" i="17"/>
  <c r="Q31" i="17"/>
  <c r="Q29" i="17"/>
  <c r="Q27" i="17"/>
  <c r="Q25" i="17"/>
  <c r="Q23" i="17"/>
  <c r="Q21" i="17"/>
  <c r="Q19" i="17"/>
  <c r="Q17" i="17"/>
  <c r="P31" i="17"/>
  <c r="P29" i="17"/>
  <c r="P27" i="17"/>
  <c r="P25" i="17"/>
  <c r="P23" i="17"/>
  <c r="P21" i="17"/>
  <c r="P19" i="17"/>
  <c r="P17" i="17"/>
  <c r="P18" i="17"/>
  <c r="P37" i="17"/>
  <c r="P32" i="17"/>
  <c r="P30" i="17"/>
  <c r="P28" i="17"/>
  <c r="P26" i="17"/>
  <c r="P24" i="17"/>
  <c r="P22" i="17"/>
  <c r="P20" i="17"/>
  <c r="P16" i="17"/>
  <c r="P35" i="17"/>
  <c r="P42" i="17"/>
  <c r="P40" i="17"/>
  <c r="P38" i="17"/>
  <c r="P36" i="17"/>
  <c r="P34" i="17"/>
  <c r="P41" i="17"/>
  <c r="P33" i="17"/>
  <c r="P39" i="17"/>
  <c r="O25" i="17"/>
  <c r="O21" i="17"/>
  <c r="O17" i="17"/>
  <c r="O41" i="17"/>
  <c r="O39" i="17"/>
  <c r="O37" i="17"/>
  <c r="O35" i="17"/>
  <c r="O33" i="17"/>
  <c r="O29" i="17"/>
  <c r="O32" i="17"/>
  <c r="O30" i="17"/>
  <c r="O28" i="17"/>
  <c r="O26" i="17"/>
  <c r="O24" i="17"/>
  <c r="O22" i="17"/>
  <c r="O20" i="17"/>
  <c r="O18" i="17"/>
  <c r="O16" i="17"/>
  <c r="O42" i="17"/>
  <c r="O40" i="17"/>
  <c r="O38" i="17"/>
  <c r="O36" i="17"/>
  <c r="O34" i="17"/>
  <c r="O19" i="17"/>
  <c r="O31" i="17"/>
  <c r="O27" i="17"/>
  <c r="O23" i="17"/>
  <c r="N31" i="17"/>
  <c r="N29" i="17"/>
  <c r="N27" i="17"/>
  <c r="N25" i="17"/>
  <c r="N23" i="17"/>
  <c r="N21" i="17"/>
  <c r="N19" i="17"/>
  <c r="N17" i="17"/>
  <c r="N41" i="17"/>
  <c r="N39" i="17"/>
  <c r="N37" i="17"/>
  <c r="N35" i="17"/>
  <c r="N33" i="17"/>
  <c r="N32" i="17"/>
  <c r="N30" i="17"/>
  <c r="N28" i="17"/>
  <c r="N26" i="17"/>
  <c r="N24" i="17"/>
  <c r="N22" i="17"/>
  <c r="N20" i="17"/>
  <c r="N18" i="17"/>
  <c r="N16" i="17"/>
  <c r="N42" i="17"/>
  <c r="N40" i="17"/>
  <c r="N38" i="17"/>
  <c r="N36" i="17"/>
  <c r="N34" i="17"/>
  <c r="T30" i="17"/>
  <c r="T28" i="17"/>
  <c r="T26" i="17"/>
  <c r="T24" i="17"/>
  <c r="T22" i="17"/>
  <c r="T20" i="17"/>
  <c r="T36" i="17"/>
  <c r="T42" i="17"/>
  <c r="T17" i="17"/>
  <c r="T38" i="17"/>
  <c r="T31" i="17"/>
  <c r="T29" i="17"/>
  <c r="T27" i="17"/>
  <c r="T25" i="17"/>
  <c r="T23" i="17"/>
  <c r="T21" i="17"/>
  <c r="T19" i="17"/>
  <c r="T41" i="17"/>
  <c r="T39" i="17"/>
  <c r="T37" i="17"/>
  <c r="T35" i="17"/>
  <c r="T33" i="17"/>
  <c r="T18" i="17"/>
  <c r="T40" i="17"/>
  <c r="T32" i="17"/>
  <c r="T16" i="17"/>
  <c r="T34" i="17"/>
  <c r="M42" i="17"/>
  <c r="M40" i="17"/>
  <c r="M38" i="17"/>
  <c r="M36" i="17"/>
  <c r="M34" i="17"/>
  <c r="M19" i="17"/>
  <c r="M31" i="17"/>
  <c r="M29" i="17"/>
  <c r="M27" i="17"/>
  <c r="M25" i="17"/>
  <c r="M23" i="17"/>
  <c r="M21" i="17"/>
  <c r="M17" i="17"/>
  <c r="M41" i="17"/>
  <c r="M39" i="17"/>
  <c r="M37" i="17"/>
  <c r="M35" i="17"/>
  <c r="M33" i="17"/>
  <c r="M32" i="17"/>
  <c r="M30" i="17"/>
  <c r="M28" i="17"/>
  <c r="M26" i="17"/>
  <c r="M24" i="17"/>
  <c r="M22" i="17"/>
  <c r="M20" i="17"/>
  <c r="M18" i="17"/>
  <c r="M16" i="17"/>
  <c r="L32" i="17"/>
  <c r="L30" i="17"/>
  <c r="L28" i="17"/>
  <c r="L26" i="17"/>
  <c r="L24" i="17"/>
  <c r="L22" i="17"/>
  <c r="L40" i="17"/>
  <c r="L34" i="17"/>
  <c r="L17" i="17"/>
  <c r="L31" i="17"/>
  <c r="L29" i="17"/>
  <c r="L27" i="17"/>
  <c r="L25" i="17"/>
  <c r="L23" i="17"/>
  <c r="L21" i="17"/>
  <c r="L19" i="17"/>
  <c r="L41" i="17"/>
  <c r="L39" i="17"/>
  <c r="L37" i="17"/>
  <c r="L35" i="17"/>
  <c r="L33" i="17"/>
  <c r="L16" i="17"/>
  <c r="L36" i="17"/>
  <c r="L20" i="17"/>
  <c r="L38" i="17"/>
  <c r="L18" i="17"/>
  <c r="L42" i="17"/>
  <c r="K30" i="17"/>
  <c r="K42" i="17"/>
  <c r="K40" i="17"/>
  <c r="K38" i="17"/>
  <c r="K36" i="17"/>
  <c r="K34" i="17"/>
  <c r="K28" i="17"/>
  <c r="K18" i="17"/>
  <c r="K32" i="17"/>
  <c r="K26" i="17"/>
  <c r="K16" i="17"/>
  <c r="K20" i="17"/>
  <c r="K31" i="17"/>
  <c r="K29" i="17"/>
  <c r="K27" i="17"/>
  <c r="K25" i="17"/>
  <c r="K23" i="17"/>
  <c r="K21" i="17"/>
  <c r="K19" i="17"/>
  <c r="K17" i="17"/>
  <c r="K22" i="17"/>
  <c r="K41" i="17"/>
  <c r="K39" i="17"/>
  <c r="K37" i="17"/>
  <c r="K35" i="17"/>
  <c r="K33" i="17"/>
  <c r="K24" i="17"/>
  <c r="Y39" i="17"/>
  <c r="Y26" i="17"/>
  <c r="Y18" i="17"/>
  <c r="Y21" i="17"/>
  <c r="Y42" i="17"/>
  <c r="Y34" i="17"/>
  <c r="Y29" i="17"/>
  <c r="Y37" i="17"/>
  <c r="Y24" i="17"/>
  <c r="Y16" i="17"/>
  <c r="Y28" i="17"/>
  <c r="Y40" i="17"/>
  <c r="Y32" i="17"/>
  <c r="Y27" i="17"/>
  <c r="Y19" i="17"/>
  <c r="Y17" i="17"/>
  <c r="Y35" i="17"/>
  <c r="Y30" i="17"/>
  <c r="Y22" i="17"/>
  <c r="Y41" i="17"/>
  <c r="Y33" i="17"/>
  <c r="Y38" i="17"/>
  <c r="Y25" i="17"/>
  <c r="Y20" i="17"/>
  <c r="Y36" i="17"/>
  <c r="Y31" i="17"/>
  <c r="Y23" i="17"/>
  <c r="X41" i="17"/>
  <c r="X37" i="17"/>
  <c r="X33" i="17"/>
  <c r="X30" i="17"/>
  <c r="X26" i="17"/>
  <c r="X22" i="17"/>
  <c r="X18" i="17"/>
  <c r="X20" i="17"/>
  <c r="X40" i="17"/>
  <c r="X42" i="17"/>
  <c r="X38" i="17"/>
  <c r="X34" i="17"/>
  <c r="X36" i="17"/>
  <c r="X31" i="17"/>
  <c r="X27" i="17"/>
  <c r="X23" i="17"/>
  <c r="X19" i="17"/>
  <c r="X39" i="17"/>
  <c r="X35" i="17"/>
  <c r="X24" i="17"/>
  <c r="X32" i="17"/>
  <c r="X28" i="17"/>
  <c r="X16" i="17"/>
  <c r="X29" i="17"/>
  <c r="X25" i="17"/>
  <c r="X21" i="17"/>
  <c r="X17" i="17"/>
  <c r="W39" i="17"/>
  <c r="W24" i="17"/>
  <c r="W16" i="17"/>
  <c r="W32" i="17"/>
  <c r="W25" i="17"/>
  <c r="W40" i="17"/>
  <c r="W41" i="17"/>
  <c r="W33" i="17"/>
  <c r="W26" i="17"/>
  <c r="W18" i="17"/>
  <c r="W42" i="17"/>
  <c r="W34" i="17"/>
  <c r="W27" i="17"/>
  <c r="W19" i="17"/>
  <c r="W17" i="17"/>
  <c r="W35" i="17"/>
  <c r="W28" i="17"/>
  <c r="W20" i="17"/>
  <c r="W38" i="17"/>
  <c r="W36" i="17"/>
  <c r="W29" i="17"/>
  <c r="W21" i="17"/>
  <c r="W37" i="17"/>
  <c r="W30" i="17"/>
  <c r="W22" i="17"/>
  <c r="W31" i="17"/>
  <c r="W23" i="17"/>
  <c r="V30" i="17"/>
  <c r="V25" i="17"/>
  <c r="V21" i="17"/>
  <c r="V35" i="17"/>
  <c r="V29" i="17"/>
  <c r="V27" i="17"/>
  <c r="V23" i="17"/>
  <c r="V19" i="17"/>
  <c r="V16" i="17"/>
  <c r="V39" i="17"/>
  <c r="V28" i="17"/>
  <c r="V26" i="17"/>
  <c r="V22" i="17"/>
  <c r="V18" i="17"/>
  <c r="V36" i="17"/>
  <c r="V34" i="17"/>
  <c r="V31" i="17"/>
  <c r="V24" i="17"/>
  <c r="V20" i="17"/>
  <c r="V17" i="17"/>
  <c r="V38" i="17"/>
  <c r="V32" i="17"/>
  <c r="V42" i="17"/>
  <c r="V41" i="17"/>
  <c r="V40" i="17"/>
  <c r="V37" i="17"/>
  <c r="V33" i="17"/>
  <c r="U39" i="17"/>
  <c r="U30" i="17"/>
  <c r="U22" i="17"/>
  <c r="U38" i="17"/>
  <c r="U29" i="17"/>
  <c r="U21" i="17"/>
  <c r="U41" i="17"/>
  <c r="U16" i="17"/>
  <c r="U37" i="17"/>
  <c r="U28" i="17"/>
  <c r="U20" i="17"/>
  <c r="U36" i="17"/>
  <c r="U27" i="17"/>
  <c r="U19" i="17"/>
  <c r="U24" i="17"/>
  <c r="U35" i="17"/>
  <c r="U26" i="17"/>
  <c r="U18" i="17"/>
  <c r="U42" i="17"/>
  <c r="U34" i="17"/>
  <c r="U25" i="17"/>
  <c r="U17" i="17"/>
  <c r="U33" i="17"/>
  <c r="U40" i="17"/>
  <c r="U32" i="17"/>
  <c r="U31" i="17"/>
  <c r="U23" i="17"/>
  <c r="C28" i="1" l="1"/>
  <c r="F28" i="1"/>
  <c r="G28" i="1"/>
  <c r="C29" i="1"/>
  <c r="F29" i="1"/>
  <c r="G29" i="1"/>
  <c r="C30" i="1"/>
  <c r="F30" i="1"/>
  <c r="G30" i="1"/>
  <c r="C31" i="1"/>
  <c r="F31" i="1"/>
  <c r="G31" i="1"/>
  <c r="C32" i="1"/>
  <c r="F32" i="1"/>
  <c r="G32" i="1"/>
  <c r="C33" i="1"/>
  <c r="F33" i="1"/>
  <c r="G33" i="1"/>
  <c r="G34" i="1"/>
  <c r="B95" i="7" l="1"/>
  <c r="G8" i="1" l="1"/>
  <c r="G9" i="1"/>
  <c r="G10" i="1"/>
  <c r="G7" i="1"/>
  <c r="X10" i="1" l="1"/>
  <c r="H10" i="1"/>
  <c r="P10" i="1"/>
  <c r="T10" i="1"/>
  <c r="L10" i="1"/>
  <c r="Z10" i="1"/>
  <c r="V10" i="1"/>
  <c r="R10" i="1"/>
  <c r="N10" i="1"/>
  <c r="J10" i="1"/>
  <c r="Z9" i="1"/>
  <c r="V9" i="1"/>
  <c r="R9" i="1"/>
  <c r="N9" i="1"/>
  <c r="J9" i="1"/>
  <c r="Z8" i="1"/>
  <c r="V8" i="1"/>
  <c r="R8" i="1"/>
  <c r="N8" i="1"/>
  <c r="J8" i="1"/>
  <c r="Z7" i="1"/>
  <c r="V7" i="1"/>
  <c r="R7" i="1"/>
  <c r="N7" i="1"/>
  <c r="J7" i="1"/>
  <c r="X9" i="1"/>
  <c r="Y10" i="1"/>
  <c r="U10" i="1"/>
  <c r="Q10" i="1"/>
  <c r="M10" i="1"/>
  <c r="I10" i="1"/>
  <c r="Y9" i="1"/>
  <c r="U9" i="1"/>
  <c r="Q9" i="1"/>
  <c r="M9" i="1"/>
  <c r="I9" i="1"/>
  <c r="Y8" i="1"/>
  <c r="U8" i="1"/>
  <c r="Q8" i="1"/>
  <c r="M8" i="1"/>
  <c r="I8" i="1"/>
  <c r="Y7" i="1"/>
  <c r="U7" i="1"/>
  <c r="Q7" i="1"/>
  <c r="M7" i="1"/>
  <c r="I7" i="1"/>
  <c r="T9" i="1"/>
  <c r="P9" i="1"/>
  <c r="L9" i="1"/>
  <c r="H9" i="1"/>
  <c r="X8" i="1"/>
  <c r="T8" i="1"/>
  <c r="P8" i="1"/>
  <c r="L8" i="1"/>
  <c r="H8" i="1"/>
  <c r="X7" i="1"/>
  <c r="T7" i="1"/>
  <c r="P7" i="1"/>
  <c r="L7" i="1"/>
  <c r="H7" i="1"/>
  <c r="W10" i="1"/>
  <c r="S10" i="1"/>
  <c r="O10" i="1"/>
  <c r="K10" i="1"/>
  <c r="W9" i="1"/>
  <c r="S9" i="1"/>
  <c r="O9" i="1"/>
  <c r="K9" i="1"/>
  <c r="W8" i="1"/>
  <c r="S8" i="1"/>
  <c r="O8" i="1"/>
  <c r="K8" i="1"/>
  <c r="W7" i="1"/>
  <c r="S7" i="1"/>
  <c r="O7" i="1"/>
  <c r="K7" i="1"/>
  <c r="D5" i="1"/>
  <c r="E5" i="1" s="1"/>
  <c r="D17" i="1"/>
  <c r="E17" i="1" s="1"/>
  <c r="D18" i="1"/>
  <c r="E18" i="1" s="1"/>
  <c r="D19" i="1"/>
  <c r="E19" i="1" s="1"/>
  <c r="D20" i="1"/>
  <c r="E20" i="1" s="1"/>
  <c r="D21" i="1"/>
  <c r="E21" i="1" s="1"/>
  <c r="D22" i="1"/>
  <c r="E22" i="1" s="1"/>
  <c r="D12" i="1"/>
  <c r="E12" i="1" s="1"/>
  <c r="D13" i="1"/>
  <c r="E13" i="1" s="1"/>
  <c r="D14" i="1"/>
  <c r="E14" i="1" s="1"/>
  <c r="D15" i="1"/>
  <c r="E15" i="1" s="1"/>
  <c r="D16" i="1"/>
  <c r="E16" i="1" s="1"/>
  <c r="D11" i="1"/>
  <c r="E11" i="1" s="1"/>
  <c r="G11" i="1" l="1"/>
  <c r="K11" i="1"/>
  <c r="O11" i="1"/>
  <c r="S11" i="1"/>
  <c r="W11" i="1"/>
  <c r="H11" i="1"/>
  <c r="L11" i="1"/>
  <c r="P11" i="1"/>
  <c r="T11" i="1"/>
  <c r="X11" i="1"/>
  <c r="I11" i="1"/>
  <c r="M11" i="1"/>
  <c r="Q11" i="1"/>
  <c r="U11" i="1"/>
  <c r="Y11" i="1"/>
  <c r="J11" i="1"/>
  <c r="N11" i="1"/>
  <c r="R11" i="1"/>
  <c r="V11" i="1"/>
  <c r="Z11" i="1"/>
  <c r="G13" i="1"/>
  <c r="K13" i="1"/>
  <c r="O13" i="1"/>
  <c r="S13" i="1"/>
  <c r="W13" i="1"/>
  <c r="H13" i="1"/>
  <c r="L13" i="1"/>
  <c r="P13" i="1"/>
  <c r="T13" i="1"/>
  <c r="X13" i="1"/>
  <c r="I13" i="1"/>
  <c r="M13" i="1"/>
  <c r="Q13" i="1"/>
  <c r="U13" i="1"/>
  <c r="Y13" i="1"/>
  <c r="J13" i="1"/>
  <c r="N13" i="1"/>
  <c r="R13" i="1"/>
  <c r="V13" i="1"/>
  <c r="Z13" i="1"/>
  <c r="K20" i="1"/>
  <c r="S20" i="1"/>
  <c r="H20" i="1"/>
  <c r="L20" i="1"/>
  <c r="P20" i="1"/>
  <c r="T20" i="1"/>
  <c r="X20" i="1"/>
  <c r="I20" i="1"/>
  <c r="M20" i="1"/>
  <c r="Q20" i="1"/>
  <c r="U20" i="1"/>
  <c r="Y20" i="1"/>
  <c r="J20" i="1"/>
  <c r="N20" i="1"/>
  <c r="R20" i="1"/>
  <c r="V20" i="1"/>
  <c r="Z20" i="1"/>
  <c r="G20" i="1"/>
  <c r="O20" i="1"/>
  <c r="W20" i="1"/>
  <c r="H5" i="1"/>
  <c r="P5" i="1"/>
  <c r="N5" i="1"/>
  <c r="Z5" i="1"/>
  <c r="I5" i="1"/>
  <c r="M5" i="1"/>
  <c r="Q5" i="1"/>
  <c r="U5" i="1"/>
  <c r="Y5" i="1"/>
  <c r="R5" i="1"/>
  <c r="J5" i="1"/>
  <c r="K5" i="1"/>
  <c r="O5" i="1"/>
  <c r="S5" i="1"/>
  <c r="W5" i="1"/>
  <c r="G5" i="1"/>
  <c r="L5" i="1"/>
  <c r="T5" i="1"/>
  <c r="X5" i="1"/>
  <c r="V5" i="1"/>
  <c r="G16" i="1"/>
  <c r="K16" i="1"/>
  <c r="O16" i="1"/>
  <c r="S16" i="1"/>
  <c r="W16" i="1"/>
  <c r="H16" i="1"/>
  <c r="L16" i="1"/>
  <c r="P16" i="1"/>
  <c r="T16" i="1"/>
  <c r="X16" i="1"/>
  <c r="I16" i="1"/>
  <c r="M16" i="1"/>
  <c r="Q16" i="1"/>
  <c r="U16" i="1"/>
  <c r="Y16" i="1"/>
  <c r="J16" i="1"/>
  <c r="N16" i="1"/>
  <c r="R16" i="1"/>
  <c r="V16" i="1"/>
  <c r="Z16" i="1"/>
  <c r="G12" i="1"/>
  <c r="K12" i="1"/>
  <c r="O12" i="1"/>
  <c r="S12" i="1"/>
  <c r="W12" i="1"/>
  <c r="H12" i="1"/>
  <c r="L12" i="1"/>
  <c r="P12" i="1"/>
  <c r="T12" i="1"/>
  <c r="X12" i="1"/>
  <c r="I12" i="1"/>
  <c r="M12" i="1"/>
  <c r="Q12" i="1"/>
  <c r="U12" i="1"/>
  <c r="Y12" i="1"/>
  <c r="J12" i="1"/>
  <c r="N12" i="1"/>
  <c r="R12" i="1"/>
  <c r="V12" i="1"/>
  <c r="Z12" i="1"/>
  <c r="G19" i="1"/>
  <c r="K19" i="1"/>
  <c r="O19" i="1"/>
  <c r="S19" i="1"/>
  <c r="W19" i="1"/>
  <c r="H19" i="1"/>
  <c r="L19" i="1"/>
  <c r="P19" i="1"/>
  <c r="T19" i="1"/>
  <c r="X19" i="1"/>
  <c r="I19" i="1"/>
  <c r="M19" i="1"/>
  <c r="Q19" i="1"/>
  <c r="U19" i="1"/>
  <c r="Y19" i="1"/>
  <c r="J19" i="1"/>
  <c r="N19" i="1"/>
  <c r="R19" i="1"/>
  <c r="V19" i="1"/>
  <c r="Z19" i="1"/>
  <c r="G15" i="1"/>
  <c r="K15" i="1"/>
  <c r="O15" i="1"/>
  <c r="S15" i="1"/>
  <c r="W15" i="1"/>
  <c r="H15" i="1"/>
  <c r="L15" i="1"/>
  <c r="P15" i="1"/>
  <c r="T15" i="1"/>
  <c r="X15" i="1"/>
  <c r="I15" i="1"/>
  <c r="M15" i="1"/>
  <c r="Q15" i="1"/>
  <c r="U15" i="1"/>
  <c r="Y15" i="1"/>
  <c r="J15" i="1"/>
  <c r="N15" i="1"/>
  <c r="R15" i="1"/>
  <c r="V15" i="1"/>
  <c r="Z15" i="1"/>
  <c r="K22" i="1"/>
  <c r="S22" i="1"/>
  <c r="Q22" i="1"/>
  <c r="H22" i="1"/>
  <c r="L22" i="1"/>
  <c r="P22" i="1"/>
  <c r="T22" i="1"/>
  <c r="X22" i="1"/>
  <c r="I22" i="1"/>
  <c r="U22" i="1"/>
  <c r="M22" i="1"/>
  <c r="J22" i="1"/>
  <c r="N22" i="1"/>
  <c r="R22" i="1"/>
  <c r="V22" i="1"/>
  <c r="Z22" i="1"/>
  <c r="G22" i="1"/>
  <c r="O22" i="1"/>
  <c r="W22" i="1"/>
  <c r="Y22" i="1"/>
  <c r="G18" i="1"/>
  <c r="K18" i="1"/>
  <c r="O18" i="1"/>
  <c r="S18" i="1"/>
  <c r="W18" i="1"/>
  <c r="H18" i="1"/>
  <c r="L18" i="1"/>
  <c r="P18" i="1"/>
  <c r="T18" i="1"/>
  <c r="X18" i="1"/>
  <c r="I18" i="1"/>
  <c r="M18" i="1"/>
  <c r="Q18" i="1"/>
  <c r="U18" i="1"/>
  <c r="Y18" i="1"/>
  <c r="J18" i="1"/>
  <c r="N18" i="1"/>
  <c r="R18" i="1"/>
  <c r="V18" i="1"/>
  <c r="Z18" i="1"/>
  <c r="G14" i="1"/>
  <c r="K14" i="1"/>
  <c r="O14" i="1"/>
  <c r="S14" i="1"/>
  <c r="W14" i="1"/>
  <c r="H14" i="1"/>
  <c r="L14" i="1"/>
  <c r="P14" i="1"/>
  <c r="T14" i="1"/>
  <c r="X14" i="1"/>
  <c r="I14" i="1"/>
  <c r="M14" i="1"/>
  <c r="Q14" i="1"/>
  <c r="U14" i="1"/>
  <c r="Y14" i="1"/>
  <c r="J14" i="1"/>
  <c r="N14" i="1"/>
  <c r="R14" i="1"/>
  <c r="V14" i="1"/>
  <c r="Z14" i="1"/>
  <c r="G21" i="1"/>
  <c r="O21" i="1"/>
  <c r="W21" i="1"/>
  <c r="H21" i="1"/>
  <c r="L21" i="1"/>
  <c r="P21" i="1"/>
  <c r="T21" i="1"/>
  <c r="X21" i="1"/>
  <c r="I21" i="1"/>
  <c r="M21" i="1"/>
  <c r="Q21" i="1"/>
  <c r="U21" i="1"/>
  <c r="Y21" i="1"/>
  <c r="J21" i="1"/>
  <c r="N21" i="1"/>
  <c r="R21" i="1"/>
  <c r="V21" i="1"/>
  <c r="Z21" i="1"/>
  <c r="K21" i="1"/>
  <c r="S21" i="1"/>
  <c r="G17" i="1"/>
  <c r="K17" i="1"/>
  <c r="O17" i="1"/>
  <c r="S17" i="1"/>
  <c r="W17" i="1"/>
  <c r="H17" i="1"/>
  <c r="L17" i="1"/>
  <c r="P17" i="1"/>
  <c r="T17" i="1"/>
  <c r="X17" i="1"/>
  <c r="I17" i="1"/>
  <c r="M17" i="1"/>
  <c r="Q17" i="1"/>
  <c r="U17" i="1"/>
  <c r="Y17" i="1"/>
  <c r="J17" i="1"/>
  <c r="N17" i="1"/>
  <c r="R17" i="1"/>
  <c r="V17" i="1"/>
  <c r="Z17" i="1"/>
  <c r="Z6" i="1"/>
  <c r="I6" i="1" l="1"/>
  <c r="X6" i="1"/>
  <c r="P6" i="1"/>
  <c r="K6" i="1"/>
  <c r="Y6" i="1"/>
  <c r="V6" i="1"/>
  <c r="L6" i="1"/>
  <c r="M6" i="1"/>
  <c r="J6" i="1"/>
  <c r="H6" i="1"/>
  <c r="W6" i="1"/>
  <c r="G6" i="1"/>
  <c r="Q6" i="1"/>
  <c r="S6" i="1"/>
  <c r="O6" i="1"/>
  <c r="R6" i="1"/>
  <c r="T6" i="1"/>
  <c r="U6" i="1"/>
  <c r="N6" i="1"/>
</calcChain>
</file>

<file path=xl/sharedStrings.xml><?xml version="1.0" encoding="utf-8"?>
<sst xmlns="http://schemas.openxmlformats.org/spreadsheetml/2006/main" count="365" uniqueCount="297">
  <si>
    <t>dFOVb</t>
  </si>
  <si>
    <t>dFOVp</t>
  </si>
  <si>
    <t>dFOVpAdj</t>
  </si>
  <si>
    <t>sFOVAdjDegreeBase</t>
  </si>
  <si>
    <t>Helmet Type</t>
  </si>
  <si>
    <t>Fur</t>
  </si>
  <si>
    <t>Leather</t>
  </si>
  <si>
    <t>Chain</t>
  </si>
  <si>
    <t>Mithril</t>
  </si>
  <si>
    <t>Elven</t>
  </si>
  <si>
    <t>Glass</t>
  </si>
  <si>
    <t>Mult</t>
  </si>
  <si>
    <t>Iron</t>
  </si>
  <si>
    <t>Steel</t>
  </si>
  <si>
    <t>Dwarven</t>
  </si>
  <si>
    <t>Orcish</t>
  </si>
  <si>
    <t>Ebony</t>
  </si>
  <si>
    <t>Daedric</t>
  </si>
  <si>
    <t>None</t>
  </si>
  <si>
    <t>fSDRsFOVmaxBonus</t>
  </si>
  <si>
    <t>fSDRsFOVmaxPenalty</t>
  </si>
  <si>
    <t>dFOVpOffset</t>
  </si>
  <si>
    <t>DT Angle:</t>
  </si>
  <si>
    <t>Hood - Medium</t>
  </si>
  <si>
    <t>Hood - Extra Thin/Small</t>
  </si>
  <si>
    <t>Hood - Thin/Small</t>
  </si>
  <si>
    <t>Hood - Thick/Large</t>
  </si>
  <si>
    <t>Hood - Extra Thick/Large</t>
  </si>
  <si>
    <t>Hearing Type</t>
  </si>
  <si>
    <t>fSDRsAudioAngleMod</t>
  </si>
  <si>
    <t>AngleMultVisual</t>
  </si>
  <si>
    <t>Range is from .6 to 1.2</t>
  </si>
  <si>
    <t>Target Actor</t>
  </si>
  <si>
    <t>Detecting Actor</t>
  </si>
  <si>
    <t>Distance from Detector to Target</t>
  </si>
  <si>
    <t>Detector has been attacked by target</t>
  </si>
  <si>
    <t>Value Range</t>
  </si>
  <si>
    <t>reference</t>
  </si>
  <si>
    <t>0 to max detection distance (1500 interior or 3000 exterior)</t>
  </si>
  <si>
    <t>Detector has line of sight to target</t>
  </si>
  <si>
    <t>Boolean: 0 = no, 1 = yes</t>
  </si>
  <si>
    <t>Target has line of sight to Detector</t>
  </si>
  <si>
    <t>What the detector's behavior pattern is</t>
  </si>
  <si>
    <t>Angle of heading from detector to target</t>
  </si>
  <si>
    <t>0 to 180 degrees</t>
  </si>
  <si>
    <t>Level of debug detail</t>
  </si>
  <si>
    <t>0 to 3</t>
  </si>
  <si>
    <t>9, 12, 18, 15: (Default, Hostile, InCombat, Searching)</t>
  </si>
  <si>
    <t>Description</t>
  </si>
  <si>
    <t>Visual Angle Modifier</t>
  </si>
  <si>
    <t>0, .6 to 1.2</t>
  </si>
  <si>
    <t>Base Detection Level</t>
  </si>
  <si>
    <t>iSDRsBaseValue (-20)</t>
  </si>
  <si>
    <t>}</t>
  </si>
  <si>
    <t>{</t>
  </si>
  <si>
    <t>*result = -100;</t>
  </si>
  <si>
    <t>TESForm * dActor;</t>
  </si>
  <si>
    <t>TESForm * tActor;</t>
  </si>
  <si>
    <t>SInt32 fDistance;</t>
  </si>
  <si>
    <t>SInt32 dHasLOS;</t>
  </si>
  <si>
    <t>SInt32 tHasLOS;</t>
  </si>
  <si>
    <t>SInt32 dAttackedByTarget;</t>
  </si>
  <si>
    <t>SInt32 dAIbehaviorAdj;</t>
  </si>
  <si>
    <t>SInt32 iDebugDetail;</t>
  </si>
  <si>
    <t>float dtAngle;</t>
  </si>
  <si>
    <t>float dAngleMultVisual;</t>
  </si>
  <si>
    <t>float dFOVpAdj;</t>
  </si>
  <si>
    <t>SInt32 dDtPlayer = 0;</t>
  </si>
  <si>
    <t>SInt32 tDtPlayer = 0;</t>
  </si>
  <si>
    <t>UInt32 vMasterArrayID = GetMasterArrayID();</t>
  </si>
  <si>
    <t>if (g_scriptIntfc-&gt;ExtractArgsEx(paramInfo, arg1, opcodeOffsetPtr, scriptObj, eventList, &amp;dActor, &amp;tActor, &amp;fDistance, &amp;dHasLOS, &amp;tHasLOS, &amp;dAttackedByTarget, &amp;dAIbehaviorAdj, &amp;dtAngle, &amp;iDebugDetail))</t>
  </si>
  <si>
    <t>SInt32 iBase = (iGetGS("iSDRsBaseValue"));</t>
  </si>
  <si>
    <t>float fDistanceFactor = 1 - (fDistance / (fGetGS("fSDRsMaxDistanceCurrent")));</t>
  </si>
  <si>
    <t>if (iDebugDetail &gt; 1)</t>
  </si>
  <si>
    <t>dDtPlayer = (GetDataTypeNum(scriptObj, dActor, "avDistToPlayer", vMasterArrayID));</t>
  </si>
  <si>
    <t>tDtPlayer = (GetDataTypeNum(scriptObj, tActor, "avDistToPlayer", vMasterArrayID));</t>
  </si>
  <si>
    <t>if (iDebugDetail == 3)</t>
  </si>
  <si>
    <t>Console_Print("SDR: --------------  Verbose Detection Debugging Start --------------");</t>
  </si>
  <si>
    <t>Console_Print("SDR: Distance from Detector to Target:%i", fDistance);</t>
  </si>
  <si>
    <t>Console_Print("SDR: Detector Name (Ref IF) Distance to Player): %s (%08X)  DTP:%i", GetFullName(dActor), dActor ? dActor-&gt;refID : 0, dDtPlayer);</t>
  </si>
  <si>
    <t>Console_Print("SDR: Target Name (Ref IF) Distance to Player): %s (%08X)  DTP:%i", GetFullName(tActor), tActor ? tActor-&gt;refID : 0, tDtPlayer);</t>
  </si>
  <si>
    <t>SInt32 dFOVb = (GetDataTypeNum(scriptObj, dActor, "avVisionFOVb", vMasterArrayID)) / 2;</t>
  </si>
  <si>
    <t>SInt32 dFOVp = (GetDataTypeNum(scriptObj, dActor, "avVisionFOVp", vMasterArrayID)) / 2;</t>
  </si>
  <si>
    <t>SInt32 iHasHood = GetDataTypeNum(scriptObj, dActor, "avHasHood", vMasterArrayID);</t>
  </si>
  <si>
    <t>if (iHasHood){dFOVpAdj = fGetGS("fSDRsFOVmaxHood") / 2;}</t>
  </si>
  <si>
    <t>else {</t>
  </si>
  <si>
    <t>float fHelmetVisualMult = GetDataTypeNum(scriptObj, dActor, "avHelmetVisualFactor", vMasterArrayID);</t>
  </si>
  <si>
    <t>dFOVpAdj = dFOVp - (fGetGS("fSDRsFOVAdjDegreeBase") * fHelmetVisualMult);</t>
  </si>
  <si>
    <t>if (dtAngle &gt; dFOVpAdj) {dHasLOS = 0;}</t>
  </si>
  <si>
    <t>if (dtAngle &lt;= dFOVpAdj) {</t>
  </si>
  <si>
    <t>if (dtAngle &gt; 95 &amp;&amp; tHasLOS == 1){dHasLOS = 1;}</t>
  </si>
  <si>
    <t>switch (dHasLOS){</t>
  </si>
  <si>
    <t>case 0:</t>
  </si>
  <si>
    <t>dAngleMultVisual = 0;</t>
  </si>
  <si>
    <t>break;</t>
  </si>
  <si>
    <t>case 1:</t>
  </si>
  <si>
    <t>if (dFOVb &lt; dFOVp) {</t>
  </si>
  <si>
    <t>if (dtAngle = dFOVb) {dAngleMultVisual = 1.0;}</t>
  </si>
  <si>
    <t>else if (dtAngle &lt; dFOVb) {dAngleMultVisual = 1 + ((dFOVb - dtAngle) / dFOVb * (fGetGS("fSDRsFOVmaxBonus")));}</t>
  </si>
  <si>
    <t>else {dAngleMultVisual = 1 - ((dtAngle - dFOVb) / dFOVpAdj * (fGetGS("fSDRsFOVmaxPenalty")));}</t>
  </si>
  <si>
    <t>else {dAngleMultVisual = 1.0;}</t>
  </si>
  <si>
    <t>SInt32 dHearingType = GetDataTypeNum(scriptObj, dActor, "avHearingType", vMasterArrayID);</t>
  </si>
  <si>
    <t>SInt32 cMetaAdj = CalcMetaAdj(iDebugDetail, vMasterArrayID, scriptObj, dActor, tActor, dAIbehaviorAdj, fDistanceFactor, dAngleMultVisual, fDistance);</t>
  </si>
  <si>
    <t>SInt32 newDetectionLevel = iBase + cVisualAdj  + cAudioAdj + cSkillAdj + cMetaAdj;</t>
  </si>
  <si>
    <t>switch (iDebugDetail)</t>
  </si>
  <si>
    <t>case 2:</t>
  </si>
  <si>
    <t>Console_Print("SDR: Dist:%i | Det:%s (%08X) DTP:%i | Targ:%s (%08X) DTP:%i | DL:%i (Base:%i Visual:%i Audio:%i Skill:%i Meta:%i)", fDistance, GetFullName(dActor), dActor ? dActor-&gt;refID : 0, dDtPlayer, GetFullName(tActor), tActor ? tActor-&gt;refID : 0, tDtPlayer, newDetectionLevel, iBase, cVisualAdj, cAudioAdj, cSkillAdj, cMetaAdj);</t>
  </si>
  <si>
    <t>case 3:</t>
  </si>
  <si>
    <t>Console_Print("SDR: Grand Total:  Base: %i  Visual: %i  Audio: %i  Skill: %i  Meta: %i  -&gt;  Total DL: %i", iBase, cVisualAdj, cAudioAdj, cSkillAdj, cMetaAdj, newDetectionLevel);</t>
  </si>
  <si>
    <t>Console_Print("SDR: --------------  Verbose Detection Debugging End --------------");</t>
  </si>
  <si>
    <t>default:</t>
  </si>
  <si>
    <t>Console_Print("SDR: Dist:%i | Det:%s (%08X) | Targ:%s (%08X) | DL:%i", fDistance, GetFullName(dActor), dActor ? dActor-&gt;refID : 0, GetFullName(tActor), tActor ? tActor-&gt;refID : 0, newDetectionLevel);</t>
  </si>
  <si>
    <t>*result = newDetectionLevel;</t>
  </si>
  <si>
    <t>return true;</t>
  </si>
  <si>
    <t>Distance from Detector to Player</t>
  </si>
  <si>
    <t>Distance from Target to Player</t>
  </si>
  <si>
    <t>?? Not used in calculations, for info only</t>
  </si>
  <si>
    <t>Detector's Binocular Field of View range</t>
  </si>
  <si>
    <t>Detector's Peripheral Field of View range</t>
  </si>
  <si>
    <t>(0 to 360) / 2</t>
  </si>
  <si>
    <t>Detector's Adjusted Peripheral Field of View Range</t>
  </si>
  <si>
    <t>The final result that will be returned</t>
  </si>
  <si>
    <t>?</t>
  </si>
  <si>
    <t>Flags if detector is wearing a hood</t>
  </si>
  <si>
    <t>Visual Multiplier based on Helmet being worn</t>
  </si>
  <si>
    <t>0, .8 to 3.6</t>
  </si>
  <si>
    <t>Adjusted Peripheral FOV set</t>
  </si>
  <si>
    <t>(120)/2</t>
  </si>
  <si>
    <t>dFOVp - (0, 4 to 18)</t>
  </si>
  <si>
    <t>fSDRsFOVmaxHood</t>
  </si>
  <si>
    <t>default 120</t>
  </si>
  <si>
    <t>fSDRsFOVAdjDegreeBase</t>
  </si>
  <si>
    <t>default 5</t>
  </si>
  <si>
    <t>sets dAngleMultVisual</t>
  </si>
  <si>
    <t>set to 0, or from .6 to 1.2</t>
  </si>
  <si>
    <t>Type of Hearing for the Detector</t>
  </si>
  <si>
    <t>0 (Fixed), 1 (Semi-Fixed), 2 (Omnidirectional)</t>
  </si>
  <si>
    <t>default .2</t>
  </si>
  <si>
    <t>default .4</t>
  </si>
  <si>
    <t>resets dHasLOS</t>
  </si>
  <si>
    <t>Visual Factor Adjustment</t>
  </si>
  <si>
    <t>Audio Factor Adjustment</t>
  </si>
  <si>
    <t>Skill Factor Adjustment</t>
  </si>
  <si>
    <t>Meta Factor Adjustment</t>
  </si>
  <si>
    <t>Combined Total Detection Level</t>
  </si>
  <si>
    <t>Sets Return value to new detection level</t>
  </si>
  <si>
    <t>Applies debugging details if appropriate</t>
  </si>
  <si>
    <t>Returns with detection level</t>
  </si>
  <si>
    <t>ID of the array where actor custom avs are stored</t>
  </si>
  <si>
    <t>Array ID</t>
  </si>
  <si>
    <t>Ratio of Distance to Target over Max Distance</t>
  </si>
  <si>
    <t>0 &gt; to 1.0</t>
  </si>
  <si>
    <t>default .5</t>
  </si>
  <si>
    <t>default .1</t>
  </si>
  <si>
    <t>default 1.0</t>
  </si>
  <si>
    <t>0 to 100</t>
  </si>
  <si>
    <t>default 50</t>
  </si>
  <si>
    <t>SInt32 cVisualAdj = CalcVisualAdj(iDebugDetail, vMasterArrayID, scriptObj, dActor, tActor, fDistanceFactor, dAngleMultVisual);</t>
  </si>
  <si>
    <t xml:space="preserve">SInt32 cAudioAdj = CalcAudioAdj(iDebugDetail, vMasterArrayID, scriptObj, dActor, tActor, fDistanceFactor, dAngleMultAudio); </t>
  </si>
  <si>
    <t>// core variables</t>
  </si>
  <si>
    <t>// start calculation</t>
  </si>
  <si>
    <t>// Calculates distance factor</t>
  </si>
  <si>
    <t>// check for verbose debugging detail</t>
  </si>
  <si>
    <t>// Load binocular, peripheral visual maximums, and helmet factor</t>
  </si>
  <si>
    <t>// Visual Angle Multiplier</t>
  </si>
  <si>
    <t>// determines if is wearing hood, and if so, limits peripheral vision to max hood limit.</t>
  </si>
  <si>
    <t>// load helmet visual factor</t>
  </si>
  <si>
    <t>// if heading angle is greater than peripheral field of view (adj for headgear), then no line of sight for sure.</t>
  </si>
  <si>
    <t>// recheck line of sight if target within field of view but heading angle &gt; than 95 degrees</t>
  </si>
  <si>
    <t>// calculate dAngleMultVisual</t>
  </si>
  <si>
    <t>// if not decentralized, calculates modifier</t>
  </si>
  <si>
    <t>// otherwise, assumes decentralized vision, sees equally well in all directions.</t>
  </si>
  <si>
    <t>// Audio Angle Multiplier</t>
  </si>
  <si>
    <t>// load hearing type</t>
  </si>
  <si>
    <t>// THE FIVE FACTORS + TOTAL</t>
  </si>
  <si>
    <t>// Check Debugging</t>
  </si>
  <si>
    <t>0 to 60</t>
  </si>
  <si>
    <t>L/H Ratio</t>
  </si>
  <si>
    <t>Heavy Offset</t>
  </si>
  <si>
    <t>Armor</t>
  </si>
  <si>
    <t>Heavy Helm</t>
  </si>
  <si>
    <t>Light Offset</t>
  </si>
  <si>
    <t>Light Helm</t>
  </si>
  <si>
    <t>Helmet Field of View Calculations</t>
  </si>
  <si>
    <t>Armor Rating</t>
  </si>
  <si>
    <t>default .6</t>
  </si>
  <si>
    <t>default .8</t>
  </si>
  <si>
    <t>/*------------------------      Set SDR's Custom Stealth Attribute ----------------------------*/</t>
  </si>
  <si>
    <t>static bool Cmd_GetSetSDRStealthAV_Execute(COMMAND_ARGS)</t>
  </si>
  <si>
    <t>*result = 0;</t>
  </si>
  <si>
    <t>SInt32 IsCreature = 0;</t>
  </si>
  <si>
    <t>IsCreature = 1;</t>
  </si>
  <si>
    <t>TESCreature* creature = (TESCreature*)thisObj-&gt;baseForm;</t>
  </si>
  <si>
    <t>} else {</t>
  </si>
  <si>
    <t>if (thisObj == *g_thePlayer)</t>
  </si>
  <si>
    <t>SInt32 SleepState = (GetDataTypeNum(scriptObj, actor, "avGetSleeping", vMasterArrayID));</t>
  </si>
  <si>
    <t>SInt32 vSneakCap = (iGetGS("iSDRsSkillEffectiveSneakCap"));</t>
  </si>
  <si>
    <t>0 to 120</t>
  </si>
  <si>
    <t>SInt32 cSkillAdj = CalcSkillAdj(iDebugDetail, vMasterArrayID, scriptObj, dActor, tActor, fDistanceFactor, dAngleMultVisual, dAngleMultAudio, dAttackedByTarget);</t>
  </si>
  <si>
    <t>dAngleMultAudio</t>
  </si>
  <si>
    <t>Range is from .5 to 1.4</t>
  </si>
  <si>
    <t>.6 to 1.4</t>
  </si>
  <si>
    <t>fSDRsAudioNoLOSMod</t>
  </si>
  <si>
    <t>.5 to 1.4</t>
  </si>
  <si>
    <t>0 to 80</t>
  </si>
  <si>
    <t>// audio angle if no LOS (default)</t>
  </si>
  <si>
    <t>float dAngleMultAudio = fGetGS("fSDRsAudioNoLOSMod");</t>
  </si>
  <si>
    <t>// audio angle if within LOS</t>
  </si>
  <si>
    <t>if (dAngleMultVisual &gt; 0) {dAngleMultAudio = (dHearingType * (fGetGS("fSDRsAudioLOSMod"))) + dAngleMultVisual;}</t>
  </si>
  <si>
    <t>SInt32 iSkillSneak = 0;</t>
  </si>
  <si>
    <t>iSkillSneak = creature-&gt;stealthSkill;</t>
  </si>
  <si>
    <t>iSkillSneak = actor-&gt;GetActorValue(kActorVal_Sneak);</t>
  </si>
  <si>
    <t>SInt32 iLuck = actor-&gt;GetActorValue(kActorVal_Luck);</t>
  </si>
  <si>
    <t>if (iEffectiveSneakSkill &lt;= 0) {iEffectiveSneakSkill = 0;}</t>
  </si>
  <si>
    <t>if ( 0 &lt; vSneakCap &amp;&amp; vSneakCap &lt; iEffectiveSneakSkill) {iEffectiveSneakSkill = vSneakCap;}</t>
  </si>
  <si>
    <t>if (SetDataTypeNum(scriptObj, actor, "avStealth", iEffectiveSneakSkill, vMasterArrayID))</t>
  </si>
  <si>
    <t>*result = iEffectiveSneakSkill;</t>
  </si>
  <si>
    <t>0 to 250</t>
  </si>
  <si>
    <t>0 to 255 +</t>
  </si>
  <si>
    <t>fSDRsActorLuckSkillDecayRate</t>
  </si>
  <si>
    <t>fSDRsActorLuckSkillGrowthRate</t>
  </si>
  <si>
    <t>Luck</t>
  </si>
  <si>
    <t>Sneak</t>
  </si>
  <si>
    <t>iLuckSkillBase</t>
  </si>
  <si>
    <t>AV Uncapper</t>
  </si>
  <si>
    <t>fLuckSkillMult</t>
  </si>
  <si>
    <t>iLuckSkillOffset</t>
  </si>
  <si>
    <t>fDecayRate</t>
  </si>
  <si>
    <t>fGrowthRate</t>
  </si>
  <si>
    <t>// Calculate Effective Sneak adjusted for luck</t>
  </si>
  <si>
    <t>iEffectiveSneakSkill -= GetDataTypeNum(scriptObj, actor, "avAutoMovePenaltyCurrent", vMasterArrayID);</t>
  </si>
  <si>
    <t>SInt32 iEffectiveSneakSkill = ceil(iSkillSneak * (DiminishedReturn (linearValue, decayRate, growthRate)));</t>
  </si>
  <si>
    <t>if (iSkillSneak &gt; 250){iSkillSneak = 250;}</t>
  </si>
  <si>
    <t>if (iSkillSneak &lt; 0){iSkillSneak = 0;}</t>
  </si>
  <si>
    <t>if (iLuck &gt; 250){iLuck = 250;}</t>
  </si>
  <si>
    <t>if (iLuck &lt; 0){iLuck = 0;}</t>
  </si>
  <si>
    <t>fSDRsActorLuckSkillOffset</t>
  </si>
  <si>
    <t>SDR</t>
  </si>
  <si>
    <t>default 1.03</t>
  </si>
  <si>
    <t>default .175</t>
  </si>
  <si>
    <t>0 to 300</t>
  </si>
  <si>
    <t>0 to 240</t>
  </si>
  <si>
    <t>0 to 180</t>
  </si>
  <si>
    <t>iSDRsSkillEffectiveSneakCap*</t>
  </si>
  <si>
    <t>SDR default is 120</t>
  </si>
  <si>
    <t>Elyss Uncapper is 200</t>
  </si>
  <si>
    <t>AV Uncapper could be up to 255</t>
  </si>
  <si>
    <t>assumes SDR is the default</t>
  </si>
  <si>
    <t>Sneak / Luck Calculations</t>
  </si>
  <si>
    <t>LinearV</t>
  </si>
  <si>
    <t>Table</t>
  </si>
  <si>
    <t>float linearValue = (fGetGS("fSDRsActorLuckSkillOffset") - iLuck) / 100;</t>
  </si>
  <si>
    <t>float decayRate = fGetGS("fSDRsActorLuckSkillDecayRate");</t>
  </si>
  <si>
    <t>float growthRate = fGetGS("fSDRsActorLuckSkillGrowthRate");</t>
  </si>
  <si>
    <t>switch(SleepState){</t>
  </si>
  <si>
    <t>case 1: // loading sleeping idle</t>
  </si>
  <si>
    <t>fSleepMult = (fGetGS("fSDRsSkillSleepMult1"));</t>
  </si>
  <si>
    <t>case 2: // getting ready to sleep</t>
  </si>
  <si>
    <t>fSleepMult = (fGetGS("fSDRsSkillSleepMult2"));</t>
  </si>
  <si>
    <t>case 3: // is sleeping</t>
  </si>
  <si>
    <t>fSleepMult = (fGetGS("fSDRsSkillSleepMult3"));</t>
  </si>
  <si>
    <t>case 4: // getting ready to wake up</t>
  </si>
  <si>
    <t>fSleepMult = (fGetGS("fSDRsSkillSleepMult4"));</t>
  </si>
  <si>
    <t>default: // not sleeping</t>
  </si>
  <si>
    <t>fSleepMult = (fGetGS("fSDRsSkillSleepMult0"));</t>
  </si>
  <si>
    <t xml:space="preserve">} </t>
  </si>
  <si>
    <t>fSDRsSkillSleepMult0</t>
  </si>
  <si>
    <t>fSDRsSkillSleepMult1</t>
  </si>
  <si>
    <t>fSDRsSkillSleepMult2</t>
  </si>
  <si>
    <t>fSDRsSkillSleepMult3</t>
  </si>
  <si>
    <t>fSDRsSkillSleepMult4</t>
  </si>
  <si>
    <t>iEffectiveSneakSkill -= GetDataTypeNum(scriptObj, actor, "avxBareNecAdj", vMasterArrayID);</t>
  </si>
  <si>
    <t>If sneaking while auto-moving</t>
  </si>
  <si>
    <t>Bare Necessities</t>
  </si>
  <si>
    <t>Basic Primary Needs</t>
  </si>
  <si>
    <t>Real Sleep Extended</t>
  </si>
  <si>
    <t>Max values assumes 24 hrs no rest/food/drink beyond threshold</t>
  </si>
  <si>
    <t>iEffectiveSneakSkill -= GetDataTypeNum(scriptObj, actor, "avxRealSleepAdj", vMasterArrayID);</t>
  </si>
  <si>
    <t>iEffectiveSneakSkill -= GetDataTypeNum(scriptObj, actor, "avxBPNeedsAdj", vMasterArrayID);</t>
  </si>
  <si>
    <t>else if(IsCreature !=1)</t>
  </si>
  <si>
    <t>: -60 to 0</t>
  </si>
  <si>
    <t>: -60 to 20</t>
  </si>
  <si>
    <t>: -20 or 0</t>
  </si>
  <si>
    <t>: -80 to 320</t>
  </si>
  <si>
    <t>Forces minimum to be 0</t>
  </si>
  <si>
    <t>0 to 320</t>
  </si>
  <si>
    <t>: -48 to 74</t>
  </si>
  <si>
    <t>: -15 to 39</t>
  </si>
  <si>
    <t>: -83 to 233</t>
  </si>
  <si>
    <t>float DiminishedReturn (float linearValue, float decayRate, float growthRate)</t>
  </si>
  <si>
    <t xml:space="preserve">    if (linearValue == 0 || decayRate &lt;= 0) return 0.0;</t>
  </si>
  <si>
    <t xml:space="preserve">    else if (linearValue &gt; 0) return 1 - exp(-linearValue * decayRate);</t>
  </si>
  <si>
    <t xml:space="preserve">    else if (growthRate &lt;= 0) return 0.0;</t>
  </si>
  <si>
    <t xml:space="preserve">    else return - decayRate * growthRate * log(1 - linearValue/growthRate);</t>
  </si>
  <si>
    <t>// calculates a multiplier using a diminished returned function borrowed from Add Actor Values</t>
  </si>
  <si>
    <t>If you want to experiment, please only alter the values in the red box.  To recreate SDR, Oblivion, or AV Uncapper's values, you can see their settings to the right of the red box.</t>
  </si>
  <si>
    <t>Oblivion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</si>
</sst>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C00000"/>
      <name val="Calibri"/>
      <family val="2"/>
      <scheme val="minor"/>
    </font>
    <font>
      <sz val="11"/>
      <name val="Calibri"/>
      <family val="2"/>
      <scheme val="minor"/>
    </font>
    <font>
      <b/>
      <sz val="11"/>
      <color rgb="FF0070C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s>
  <cellStyleXfs count="1">
    <xf numFmtId="0" fontId="0" fillId="0" borderId="0"/>
  </cellStyleXfs>
  <cellXfs count="41">
    <xf numFmtId="0" fontId="0" fillId="0" borderId="0" xfId="0"/>
    <xf numFmtId="0" fontId="2" fillId="0" borderId="0" xfId="0" applyFont="1"/>
    <xf numFmtId="0" fontId="0" fillId="0" borderId="0" xfId="0" applyFont="1"/>
    <xf numFmtId="0" fontId="2" fillId="2" borderId="0" xfId="0" applyFont="1" applyFill="1"/>
    <xf numFmtId="0" fontId="1" fillId="2" borderId="0" xfId="0" applyFont="1" applyFill="1"/>
    <xf numFmtId="0" fontId="0" fillId="3" borderId="0" xfId="0" applyFill="1"/>
    <xf numFmtId="0" fontId="0" fillId="4" borderId="0" xfId="0" applyFill="1"/>
    <xf numFmtId="0" fontId="3" fillId="0" borderId="0" xfId="0" applyFont="1"/>
    <xf numFmtId="0" fontId="3" fillId="0" borderId="0" xfId="0" applyFont="1" applyFill="1"/>
    <xf numFmtId="0" fontId="4" fillId="0" borderId="0" xfId="0" applyFont="1"/>
    <xf numFmtId="0" fontId="0" fillId="2" borderId="1" xfId="0" applyFill="1" applyBorder="1"/>
    <xf numFmtId="0" fontId="0" fillId="0" borderId="1" xfId="0" applyFill="1" applyBorder="1"/>
    <xf numFmtId="0" fontId="5" fillId="0" borderId="0" xfId="0" applyFont="1"/>
    <xf numFmtId="0" fontId="0" fillId="5" borderId="1" xfId="0" applyFill="1" applyBorder="1"/>
    <xf numFmtId="0" fontId="0" fillId="0" borderId="0" xfId="0" applyFill="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2" borderId="5" xfId="0" applyFill="1" applyBorder="1"/>
    <xf numFmtId="0" fontId="0" fillId="2" borderId="6" xfId="0" applyFill="1" applyBorder="1"/>
    <xf numFmtId="0" fontId="0" fillId="0" borderId="5" xfId="0" applyFill="1" applyBorder="1"/>
    <xf numFmtId="0" fontId="0" fillId="0" borderId="6" xfId="0" applyFill="1" applyBorder="1"/>
    <xf numFmtId="0" fontId="0" fillId="5" borderId="10" xfId="0" applyFill="1" applyBorder="1"/>
    <xf numFmtId="0" fontId="0" fillId="2" borderId="10" xfId="0" applyFill="1" applyBorder="1"/>
    <xf numFmtId="0" fontId="0" fillId="0" borderId="10" xfId="0" applyFill="1" applyBorder="1"/>
    <xf numFmtId="0" fontId="0" fillId="2" borderId="3" xfId="0" applyFill="1" applyBorder="1"/>
    <xf numFmtId="0" fontId="0" fillId="0" borderId="3" xfId="0" applyFill="1" applyBorder="1"/>
    <xf numFmtId="0" fontId="0" fillId="6" borderId="7" xfId="0" applyFill="1" applyBorder="1"/>
    <xf numFmtId="0" fontId="0" fillId="6" borderId="8" xfId="0" applyFill="1" applyBorder="1"/>
    <xf numFmtId="0" fontId="0" fillId="6" borderId="9" xfId="0" applyFill="1" applyBorder="1"/>
    <xf numFmtId="0" fontId="0" fillId="6" borderId="10" xfId="0" applyFill="1" applyBorder="1"/>
    <xf numFmtId="0" fontId="0" fillId="6" borderId="4" xfId="0" applyFill="1" applyBorder="1"/>
    <xf numFmtId="0" fontId="0" fillId="6" borderId="6" xfId="0" applyFill="1" applyBorder="1"/>
    <xf numFmtId="0" fontId="3" fillId="6" borderId="0" xfId="0" applyFont="1" applyFill="1"/>
    <xf numFmtId="0" fontId="2" fillId="6" borderId="0" xfId="0" applyFont="1" applyFill="1"/>
    <xf numFmtId="0" fontId="0" fillId="6" borderId="0" xfId="0" applyFill="1"/>
    <xf numFmtId="0" fontId="0" fillId="0" borderId="11" xfId="0" applyBorder="1"/>
    <xf numFmtId="0" fontId="0" fillId="0" borderId="12" xfId="0" applyBorder="1"/>
    <xf numFmtId="0" fontId="0" fillId="0" borderId="1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66" workbookViewId="0">
      <selection activeCell="L22" sqref="L22"/>
    </sheetView>
  </sheetViews>
  <sheetFormatPr defaultRowHeight="15" x14ac:dyDescent="0.25"/>
  <cols>
    <col min="1" max="1" width="47.28515625" customWidth="1"/>
    <col min="2" max="2" width="53.140625" customWidth="1"/>
    <col min="3" max="3" width="5.5703125" customWidth="1"/>
    <col min="4" max="4" width="5.28515625" customWidth="1"/>
    <col min="5" max="6" width="4.85546875" customWidth="1"/>
    <col min="7" max="7" width="5" customWidth="1"/>
  </cols>
  <sheetData>
    <row r="1" spans="1:4" x14ac:dyDescent="0.25">
      <c r="A1" s="1" t="s">
        <v>48</v>
      </c>
      <c r="B1" s="1" t="s">
        <v>36</v>
      </c>
      <c r="C1" s="8" t="s">
        <v>159</v>
      </c>
    </row>
    <row r="2" spans="1:4" x14ac:dyDescent="0.25">
      <c r="A2" t="s">
        <v>121</v>
      </c>
      <c r="B2" t="s">
        <v>122</v>
      </c>
      <c r="D2" t="s">
        <v>55</v>
      </c>
    </row>
    <row r="4" spans="1:4" x14ac:dyDescent="0.25">
      <c r="A4" t="s">
        <v>33</v>
      </c>
      <c r="B4" t="s">
        <v>37</v>
      </c>
      <c r="D4" t="s">
        <v>56</v>
      </c>
    </row>
    <row r="5" spans="1:4" x14ac:dyDescent="0.25">
      <c r="A5" t="s">
        <v>32</v>
      </c>
      <c r="B5" t="s">
        <v>37</v>
      </c>
      <c r="D5" t="s">
        <v>57</v>
      </c>
    </row>
    <row r="7" spans="1:4" x14ac:dyDescent="0.25">
      <c r="A7" t="s">
        <v>34</v>
      </c>
      <c r="B7" t="s">
        <v>38</v>
      </c>
      <c r="D7" t="s">
        <v>58</v>
      </c>
    </row>
    <row r="8" spans="1:4" x14ac:dyDescent="0.25">
      <c r="A8" t="s">
        <v>39</v>
      </c>
      <c r="B8" t="s">
        <v>40</v>
      </c>
      <c r="D8" t="s">
        <v>59</v>
      </c>
    </row>
    <row r="9" spans="1:4" x14ac:dyDescent="0.25">
      <c r="A9" t="s">
        <v>41</v>
      </c>
      <c r="B9" t="s">
        <v>40</v>
      </c>
      <c r="D9" t="s">
        <v>60</v>
      </c>
    </row>
    <row r="10" spans="1:4" x14ac:dyDescent="0.25">
      <c r="A10" t="s">
        <v>35</v>
      </c>
      <c r="B10" t="s">
        <v>40</v>
      </c>
      <c r="D10" t="s">
        <v>61</v>
      </c>
    </row>
    <row r="11" spans="1:4" x14ac:dyDescent="0.25">
      <c r="A11" t="s">
        <v>42</v>
      </c>
      <c r="B11" t="s">
        <v>47</v>
      </c>
      <c r="D11" t="s">
        <v>62</v>
      </c>
    </row>
    <row r="12" spans="1:4" x14ac:dyDescent="0.25">
      <c r="A12" t="s">
        <v>45</v>
      </c>
      <c r="B12" t="s">
        <v>46</v>
      </c>
      <c r="D12" t="s">
        <v>63</v>
      </c>
    </row>
    <row r="14" spans="1:4" x14ac:dyDescent="0.25">
      <c r="A14" t="s">
        <v>43</v>
      </c>
      <c r="B14" t="s">
        <v>44</v>
      </c>
      <c r="D14" t="s">
        <v>64</v>
      </c>
    </row>
    <row r="15" spans="1:4" x14ac:dyDescent="0.25">
      <c r="A15" t="s">
        <v>49</v>
      </c>
      <c r="B15" t="s">
        <v>50</v>
      </c>
      <c r="D15" t="s">
        <v>65</v>
      </c>
    </row>
    <row r="16" spans="1:4" x14ac:dyDescent="0.25">
      <c r="A16" t="s">
        <v>120</v>
      </c>
      <c r="D16" t="s">
        <v>66</v>
      </c>
    </row>
    <row r="18" spans="1:6" x14ac:dyDescent="0.25">
      <c r="A18" t="s">
        <v>114</v>
      </c>
      <c r="B18" t="s">
        <v>116</v>
      </c>
      <c r="D18" t="s">
        <v>67</v>
      </c>
    </row>
    <row r="19" spans="1:6" x14ac:dyDescent="0.25">
      <c r="A19" t="s">
        <v>115</v>
      </c>
      <c r="B19" t="s">
        <v>116</v>
      </c>
      <c r="D19" t="s">
        <v>68</v>
      </c>
    </row>
    <row r="21" spans="1:6" x14ac:dyDescent="0.25">
      <c r="A21" t="s">
        <v>148</v>
      </c>
      <c r="B21" t="s">
        <v>149</v>
      </c>
      <c r="D21" t="s">
        <v>69</v>
      </c>
    </row>
    <row r="23" spans="1:6" x14ac:dyDescent="0.25">
      <c r="C23" s="7" t="s">
        <v>160</v>
      </c>
    </row>
    <row r="24" spans="1:6" x14ac:dyDescent="0.25">
      <c r="D24" t="s">
        <v>70</v>
      </c>
    </row>
    <row r="25" spans="1:6" x14ac:dyDescent="0.25">
      <c r="D25" t="s">
        <v>54</v>
      </c>
    </row>
    <row r="26" spans="1:6" x14ac:dyDescent="0.25">
      <c r="D26" s="7" t="s">
        <v>161</v>
      </c>
    </row>
    <row r="27" spans="1:6" x14ac:dyDescent="0.25">
      <c r="A27" t="s">
        <v>150</v>
      </c>
      <c r="B27" t="s">
        <v>151</v>
      </c>
      <c r="E27" t="s">
        <v>72</v>
      </c>
    </row>
    <row r="29" spans="1:6" x14ac:dyDescent="0.25">
      <c r="D29" s="7" t="s">
        <v>162</v>
      </c>
    </row>
    <row r="30" spans="1:6" x14ac:dyDescent="0.25">
      <c r="E30" t="s">
        <v>73</v>
      </c>
    </row>
    <row r="31" spans="1:6" x14ac:dyDescent="0.25">
      <c r="E31" t="s">
        <v>54</v>
      </c>
    </row>
    <row r="32" spans="1:6" x14ac:dyDescent="0.25">
      <c r="F32" t="s">
        <v>74</v>
      </c>
    </row>
    <row r="33" spans="1:6" x14ac:dyDescent="0.25">
      <c r="F33" t="s">
        <v>75</v>
      </c>
    </row>
    <row r="34" spans="1:6" x14ac:dyDescent="0.25">
      <c r="E34" t="s">
        <v>53</v>
      </c>
    </row>
    <row r="35" spans="1:6" x14ac:dyDescent="0.25">
      <c r="E35" t="s">
        <v>76</v>
      </c>
    </row>
    <row r="36" spans="1:6" x14ac:dyDescent="0.25">
      <c r="E36" t="s">
        <v>54</v>
      </c>
    </row>
    <row r="37" spans="1:6" x14ac:dyDescent="0.25">
      <c r="F37" t="s">
        <v>77</v>
      </c>
    </row>
    <row r="38" spans="1:6" x14ac:dyDescent="0.25">
      <c r="F38" t="s">
        <v>78</v>
      </c>
    </row>
    <row r="39" spans="1:6" x14ac:dyDescent="0.25">
      <c r="F39" t="s">
        <v>79</v>
      </c>
    </row>
    <row r="40" spans="1:6" x14ac:dyDescent="0.25">
      <c r="F40" t="s">
        <v>80</v>
      </c>
    </row>
    <row r="41" spans="1:6" x14ac:dyDescent="0.25">
      <c r="E41" t="s">
        <v>53</v>
      </c>
    </row>
    <row r="43" spans="1:6" x14ac:dyDescent="0.25">
      <c r="D43" s="7" t="s">
        <v>163</v>
      </c>
    </row>
    <row r="44" spans="1:6" x14ac:dyDescent="0.25">
      <c r="A44" t="s">
        <v>117</v>
      </c>
      <c r="B44" t="s">
        <v>119</v>
      </c>
      <c r="E44" t="s">
        <v>81</v>
      </c>
    </row>
    <row r="45" spans="1:6" x14ac:dyDescent="0.25">
      <c r="A45" t="s">
        <v>118</v>
      </c>
      <c r="B45" t="s">
        <v>119</v>
      </c>
      <c r="E45" t="s">
        <v>82</v>
      </c>
    </row>
    <row r="47" spans="1:6" x14ac:dyDescent="0.25">
      <c r="D47" s="7" t="s">
        <v>164</v>
      </c>
    </row>
    <row r="48" spans="1:6" x14ac:dyDescent="0.25">
      <c r="E48" s="7" t="s">
        <v>165</v>
      </c>
    </row>
    <row r="49" spans="1:6" x14ac:dyDescent="0.25">
      <c r="A49" t="s">
        <v>123</v>
      </c>
      <c r="B49" t="s">
        <v>40</v>
      </c>
      <c r="E49" t="s">
        <v>83</v>
      </c>
    </row>
    <row r="50" spans="1:6" x14ac:dyDescent="0.25">
      <c r="A50" t="s">
        <v>126</v>
      </c>
      <c r="B50" t="s">
        <v>127</v>
      </c>
      <c r="E50" t="s">
        <v>84</v>
      </c>
    </row>
    <row r="51" spans="1:6" x14ac:dyDescent="0.25">
      <c r="A51" t="s">
        <v>129</v>
      </c>
      <c r="B51" t="s">
        <v>130</v>
      </c>
      <c r="E51" t="s">
        <v>85</v>
      </c>
    </row>
    <row r="52" spans="1:6" x14ac:dyDescent="0.25">
      <c r="F52" s="7" t="s">
        <v>166</v>
      </c>
    </row>
    <row r="53" spans="1:6" x14ac:dyDescent="0.25">
      <c r="A53" t="s">
        <v>124</v>
      </c>
      <c r="B53" t="s">
        <v>125</v>
      </c>
      <c r="F53" t="s">
        <v>86</v>
      </c>
    </row>
    <row r="54" spans="1:6" x14ac:dyDescent="0.25">
      <c r="A54" t="s">
        <v>126</v>
      </c>
      <c r="B54" t="s">
        <v>128</v>
      </c>
      <c r="F54" t="s">
        <v>87</v>
      </c>
    </row>
    <row r="55" spans="1:6" x14ac:dyDescent="0.25">
      <c r="A55" t="s">
        <v>131</v>
      </c>
      <c r="B55" t="s">
        <v>132</v>
      </c>
      <c r="E55" t="s">
        <v>53</v>
      </c>
    </row>
    <row r="57" spans="1:6" x14ac:dyDescent="0.25">
      <c r="E57" s="7" t="s">
        <v>167</v>
      </c>
    </row>
    <row r="58" spans="1:6" x14ac:dyDescent="0.25">
      <c r="A58" t="s">
        <v>139</v>
      </c>
      <c r="B58">
        <v>0</v>
      </c>
      <c r="E58" t="s">
        <v>88</v>
      </c>
    </row>
    <row r="59" spans="1:6" x14ac:dyDescent="0.25">
      <c r="E59" s="7" t="s">
        <v>168</v>
      </c>
    </row>
    <row r="60" spans="1:6" x14ac:dyDescent="0.25">
      <c r="E60" t="s">
        <v>89</v>
      </c>
    </row>
    <row r="61" spans="1:6" x14ac:dyDescent="0.25">
      <c r="A61" t="s">
        <v>139</v>
      </c>
      <c r="B61">
        <v>1</v>
      </c>
      <c r="F61" t="s">
        <v>90</v>
      </c>
    </row>
    <row r="62" spans="1:6" x14ac:dyDescent="0.25">
      <c r="E62" t="s">
        <v>53</v>
      </c>
    </row>
    <row r="64" spans="1:6" x14ac:dyDescent="0.25">
      <c r="E64" s="7" t="s">
        <v>169</v>
      </c>
    </row>
    <row r="65" spans="1:8" x14ac:dyDescent="0.25">
      <c r="E65" t="s">
        <v>91</v>
      </c>
    </row>
    <row r="66" spans="1:8" x14ac:dyDescent="0.25">
      <c r="F66" t="s">
        <v>92</v>
      </c>
    </row>
    <row r="67" spans="1:8" x14ac:dyDescent="0.25">
      <c r="G67" t="s">
        <v>93</v>
      </c>
    </row>
    <row r="68" spans="1:8" x14ac:dyDescent="0.25">
      <c r="G68" t="s">
        <v>94</v>
      </c>
    </row>
    <row r="69" spans="1:8" x14ac:dyDescent="0.25">
      <c r="F69" t="s">
        <v>95</v>
      </c>
    </row>
    <row r="70" spans="1:8" x14ac:dyDescent="0.25">
      <c r="G70" s="7" t="s">
        <v>170</v>
      </c>
    </row>
    <row r="71" spans="1:8" x14ac:dyDescent="0.25">
      <c r="G71" t="s">
        <v>96</v>
      </c>
    </row>
    <row r="72" spans="1:8" x14ac:dyDescent="0.25">
      <c r="H72" t="s">
        <v>97</v>
      </c>
    </row>
    <row r="73" spans="1:8" x14ac:dyDescent="0.25">
      <c r="A73" t="s">
        <v>19</v>
      </c>
      <c r="B73" t="s">
        <v>137</v>
      </c>
      <c r="H73" t="s">
        <v>98</v>
      </c>
    </row>
    <row r="74" spans="1:8" x14ac:dyDescent="0.25">
      <c r="A74" t="s">
        <v>20</v>
      </c>
      <c r="B74" t="s">
        <v>138</v>
      </c>
      <c r="H74" t="s">
        <v>99</v>
      </c>
    </row>
    <row r="75" spans="1:8" x14ac:dyDescent="0.25">
      <c r="G75" t="s">
        <v>53</v>
      </c>
    </row>
    <row r="76" spans="1:8" x14ac:dyDescent="0.25">
      <c r="G76" s="7" t="s">
        <v>171</v>
      </c>
    </row>
    <row r="77" spans="1:8" x14ac:dyDescent="0.25">
      <c r="G77" t="s">
        <v>100</v>
      </c>
    </row>
    <row r="78" spans="1:8" x14ac:dyDescent="0.25">
      <c r="A78" t="s">
        <v>133</v>
      </c>
      <c r="B78" t="s">
        <v>134</v>
      </c>
      <c r="E78" t="s">
        <v>53</v>
      </c>
    </row>
    <row r="80" spans="1:8" x14ac:dyDescent="0.25">
      <c r="D80" s="7" t="s">
        <v>172</v>
      </c>
    </row>
    <row r="81" spans="1:5" x14ac:dyDescent="0.25">
      <c r="E81" s="7" t="s">
        <v>173</v>
      </c>
    </row>
    <row r="82" spans="1:5" x14ac:dyDescent="0.25">
      <c r="A82" t="s">
        <v>135</v>
      </c>
      <c r="B82" t="s">
        <v>136</v>
      </c>
      <c r="E82" t="s">
        <v>101</v>
      </c>
    </row>
    <row r="83" spans="1:5" x14ac:dyDescent="0.25">
      <c r="E83" s="7" t="s">
        <v>205</v>
      </c>
    </row>
    <row r="84" spans="1:5" x14ac:dyDescent="0.25">
      <c r="A84" t="s">
        <v>202</v>
      </c>
      <c r="B84" t="s">
        <v>152</v>
      </c>
      <c r="E84" t="s">
        <v>206</v>
      </c>
    </row>
    <row r="85" spans="1:5" x14ac:dyDescent="0.25">
      <c r="A85" t="s">
        <v>29</v>
      </c>
      <c r="B85" t="s">
        <v>153</v>
      </c>
      <c r="E85" s="7" t="s">
        <v>207</v>
      </c>
    </row>
    <row r="86" spans="1:5" x14ac:dyDescent="0.25">
      <c r="B86" t="s">
        <v>201</v>
      </c>
      <c r="E86" t="s">
        <v>208</v>
      </c>
    </row>
    <row r="87" spans="1:5" x14ac:dyDescent="0.25">
      <c r="A87" t="s">
        <v>199</v>
      </c>
      <c r="B87" t="s">
        <v>203</v>
      </c>
      <c r="E87" s="7"/>
    </row>
    <row r="88" spans="1:5" x14ac:dyDescent="0.25">
      <c r="D88" s="7" t="s">
        <v>174</v>
      </c>
    </row>
    <row r="89" spans="1:5" x14ac:dyDescent="0.25">
      <c r="A89" t="s">
        <v>51</v>
      </c>
      <c r="B89" t="s">
        <v>52</v>
      </c>
      <c r="E89" t="s">
        <v>71</v>
      </c>
    </row>
    <row r="90" spans="1:5" x14ac:dyDescent="0.25">
      <c r="A90" t="s">
        <v>140</v>
      </c>
      <c r="B90" t="s">
        <v>176</v>
      </c>
      <c r="E90" t="s">
        <v>157</v>
      </c>
    </row>
    <row r="91" spans="1:5" x14ac:dyDescent="0.25">
      <c r="A91" t="s">
        <v>141</v>
      </c>
      <c r="B91" t="s">
        <v>204</v>
      </c>
      <c r="E91" t="s">
        <v>158</v>
      </c>
    </row>
    <row r="92" spans="1:5" x14ac:dyDescent="0.25">
      <c r="A92" t="s">
        <v>142</v>
      </c>
      <c r="B92" t="s">
        <v>286</v>
      </c>
      <c r="E92" t="s">
        <v>198</v>
      </c>
    </row>
    <row r="93" spans="1:5" x14ac:dyDescent="0.25">
      <c r="A93" t="s">
        <v>143</v>
      </c>
      <c r="B93" t="s">
        <v>287</v>
      </c>
      <c r="E93" t="s">
        <v>102</v>
      </c>
    </row>
    <row r="94" spans="1:5" x14ac:dyDescent="0.25">
      <c r="A94" t="s">
        <v>144</v>
      </c>
      <c r="B94" t="s">
        <v>288</v>
      </c>
      <c r="E94" t="s">
        <v>103</v>
      </c>
    </row>
    <row r="95" spans="1:5" x14ac:dyDescent="0.25">
      <c r="A95" t="s">
        <v>145</v>
      </c>
      <c r="B95" t="str">
        <f>B94</f>
        <v>: -83 to 233</v>
      </c>
      <c r="E95" t="s">
        <v>112</v>
      </c>
    </row>
    <row r="97" spans="1:6" x14ac:dyDescent="0.25">
      <c r="D97" s="7" t="s">
        <v>175</v>
      </c>
    </row>
    <row r="98" spans="1:6" x14ac:dyDescent="0.25">
      <c r="A98" t="s">
        <v>146</v>
      </c>
      <c r="E98" t="s">
        <v>104</v>
      </c>
    </row>
    <row r="99" spans="1:6" x14ac:dyDescent="0.25">
      <c r="E99" t="s">
        <v>54</v>
      </c>
    </row>
    <row r="100" spans="1:6" x14ac:dyDescent="0.25">
      <c r="E100" t="s">
        <v>92</v>
      </c>
    </row>
    <row r="101" spans="1:6" x14ac:dyDescent="0.25">
      <c r="F101" t="s">
        <v>94</v>
      </c>
    </row>
    <row r="102" spans="1:6" x14ac:dyDescent="0.25">
      <c r="E102" t="s">
        <v>105</v>
      </c>
    </row>
    <row r="103" spans="1:6" x14ac:dyDescent="0.25">
      <c r="F103" t="s">
        <v>106</v>
      </c>
    </row>
    <row r="104" spans="1:6" x14ac:dyDescent="0.25">
      <c r="F104" t="s">
        <v>94</v>
      </c>
    </row>
    <row r="105" spans="1:6" x14ac:dyDescent="0.25">
      <c r="E105" t="s">
        <v>107</v>
      </c>
    </row>
    <row r="106" spans="1:6" x14ac:dyDescent="0.25">
      <c r="F106" t="s">
        <v>108</v>
      </c>
    </row>
    <row r="107" spans="1:6" x14ac:dyDescent="0.25">
      <c r="F107" t="s">
        <v>109</v>
      </c>
    </row>
    <row r="108" spans="1:6" x14ac:dyDescent="0.25">
      <c r="F108" t="s">
        <v>94</v>
      </c>
    </row>
    <row r="109" spans="1:6" x14ac:dyDescent="0.25">
      <c r="E109" t="s">
        <v>110</v>
      </c>
    </row>
    <row r="110" spans="1:6" x14ac:dyDescent="0.25">
      <c r="F110" t="s">
        <v>111</v>
      </c>
    </row>
    <row r="111" spans="1:6" x14ac:dyDescent="0.25">
      <c r="E111" t="s">
        <v>53</v>
      </c>
    </row>
    <row r="112" spans="1:6" x14ac:dyDescent="0.25">
      <c r="D112" t="s">
        <v>53</v>
      </c>
    </row>
    <row r="113" spans="1:4" x14ac:dyDescent="0.25">
      <c r="A113" t="s">
        <v>147</v>
      </c>
      <c r="D113" t="s">
        <v>113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L22" sqref="L22"/>
    </sheetView>
  </sheetViews>
  <sheetFormatPr defaultRowHeight="15" x14ac:dyDescent="0.25"/>
  <cols>
    <col min="1" max="1" width="23.140625" customWidth="1"/>
    <col min="2" max="2" width="13.42578125" customWidth="1"/>
    <col min="3" max="3" width="11.28515625" customWidth="1"/>
    <col min="4" max="4" width="12.85546875" customWidth="1"/>
    <col min="5" max="5" width="10.140625" customWidth="1"/>
    <col min="6" max="6" width="12.28515625" customWidth="1"/>
    <col min="7" max="26" width="5.42578125" customWidth="1"/>
    <col min="27" max="29" width="5.140625" customWidth="1"/>
  </cols>
  <sheetData>
    <row r="1" spans="1:26" x14ac:dyDescent="0.25">
      <c r="A1" s="1" t="s">
        <v>19</v>
      </c>
      <c r="B1" s="2">
        <v>0.2</v>
      </c>
      <c r="D1" s="1" t="s">
        <v>0</v>
      </c>
      <c r="E1" s="2">
        <v>45</v>
      </c>
    </row>
    <row r="2" spans="1:26" x14ac:dyDescent="0.25">
      <c r="A2" s="1" t="s">
        <v>20</v>
      </c>
      <c r="B2" s="2">
        <v>0.4</v>
      </c>
      <c r="D2" s="1" t="s">
        <v>1</v>
      </c>
      <c r="E2" s="2">
        <v>85</v>
      </c>
    </row>
    <row r="3" spans="1:26" x14ac:dyDescent="0.25">
      <c r="A3" s="1" t="s">
        <v>3</v>
      </c>
      <c r="B3" s="2">
        <v>5</v>
      </c>
    </row>
    <row r="4" spans="1:26" x14ac:dyDescent="0.25">
      <c r="A4" s="3" t="s">
        <v>4</v>
      </c>
      <c r="B4" s="3" t="s">
        <v>184</v>
      </c>
      <c r="C4" s="3" t="s">
        <v>11</v>
      </c>
      <c r="D4" s="3" t="s">
        <v>21</v>
      </c>
      <c r="E4" s="3" t="s">
        <v>2</v>
      </c>
      <c r="F4" s="3" t="s">
        <v>22</v>
      </c>
      <c r="G4" s="4">
        <v>0</v>
      </c>
      <c r="H4" s="4">
        <v>5</v>
      </c>
      <c r="I4" s="4">
        <v>10</v>
      </c>
      <c r="J4" s="4">
        <v>15</v>
      </c>
      <c r="K4" s="4">
        <v>20</v>
      </c>
      <c r="L4" s="4">
        <v>25</v>
      </c>
      <c r="M4" s="4">
        <v>30</v>
      </c>
      <c r="N4" s="4">
        <v>35</v>
      </c>
      <c r="O4" s="4">
        <v>40</v>
      </c>
      <c r="P4" s="4">
        <v>45</v>
      </c>
      <c r="Q4" s="4">
        <v>50</v>
      </c>
      <c r="R4" s="4">
        <v>55</v>
      </c>
      <c r="S4" s="4">
        <v>60</v>
      </c>
      <c r="T4" s="4">
        <v>65</v>
      </c>
      <c r="U4" s="4">
        <v>70</v>
      </c>
      <c r="V4" s="4">
        <v>75</v>
      </c>
      <c r="W4" s="4">
        <v>80</v>
      </c>
      <c r="X4" s="4">
        <v>85</v>
      </c>
      <c r="Y4" s="4">
        <v>90</v>
      </c>
      <c r="Z4" s="4">
        <v>95</v>
      </c>
    </row>
    <row r="5" spans="1:26" x14ac:dyDescent="0.25">
      <c r="A5" t="s">
        <v>18</v>
      </c>
      <c r="B5">
        <v>0</v>
      </c>
      <c r="C5">
        <v>0</v>
      </c>
      <c r="D5">
        <f t="shared" ref="D5" si="0">sFOVAdjDegreeBase*C5*B5</f>
        <v>0</v>
      </c>
      <c r="E5">
        <f>dFOVp-D5</f>
        <v>85</v>
      </c>
      <c r="G5">
        <f t="shared" ref="G5:P14" si="1">IF(DTAngle&gt;dFOVp2,0,IF(DTAngle=dFOVb, 1,IF(DTAngle&lt;dFOVb,1 + ((dFOVb - DTAngle) / dFOVb * fSDRsFOVmaxBonus),1 - ((DTAngle - dFOVb) / (dFOVp2-dFOVb) * fSDRsFOVmaxPenalty))))</f>
        <v>1.2</v>
      </c>
      <c r="H5">
        <f t="shared" si="1"/>
        <v>1.1777777777777778</v>
      </c>
      <c r="I5">
        <f t="shared" si="1"/>
        <v>1.1555555555555554</v>
      </c>
      <c r="J5">
        <f t="shared" si="1"/>
        <v>1.1333333333333333</v>
      </c>
      <c r="K5">
        <f t="shared" si="1"/>
        <v>1.1111111111111112</v>
      </c>
      <c r="L5">
        <f t="shared" si="1"/>
        <v>1.0888888888888888</v>
      </c>
      <c r="M5">
        <f t="shared" si="1"/>
        <v>1.0666666666666667</v>
      </c>
      <c r="N5">
        <f t="shared" si="1"/>
        <v>1.0444444444444445</v>
      </c>
      <c r="O5">
        <f t="shared" si="1"/>
        <v>1.0222222222222221</v>
      </c>
      <c r="P5">
        <f t="shared" si="1"/>
        <v>1</v>
      </c>
      <c r="Q5">
        <f t="shared" ref="Q5:Z14" si="2">IF(DTAngle&gt;dFOVp2,0,IF(DTAngle=dFOVb, 1,IF(DTAngle&lt;dFOVb,1 + ((dFOVb - DTAngle) / dFOVb * fSDRsFOVmaxBonus),1 - ((DTAngle - dFOVb) / (dFOVp2-dFOVb) * fSDRsFOVmaxPenalty))))</f>
        <v>0.95</v>
      </c>
      <c r="R5">
        <f t="shared" si="2"/>
        <v>0.9</v>
      </c>
      <c r="S5">
        <f t="shared" si="2"/>
        <v>0.85</v>
      </c>
      <c r="T5">
        <f t="shared" si="2"/>
        <v>0.8</v>
      </c>
      <c r="U5">
        <f t="shared" si="2"/>
        <v>0.75</v>
      </c>
      <c r="V5">
        <f t="shared" si="2"/>
        <v>0.7</v>
      </c>
      <c r="W5">
        <f t="shared" si="2"/>
        <v>0.64999999999999991</v>
      </c>
      <c r="X5">
        <f t="shared" si="2"/>
        <v>0.6</v>
      </c>
      <c r="Y5">
        <f t="shared" si="2"/>
        <v>0</v>
      </c>
      <c r="Z5">
        <f t="shared" si="2"/>
        <v>0</v>
      </c>
    </row>
    <row r="6" spans="1:26" x14ac:dyDescent="0.25">
      <c r="A6" s="6" t="s">
        <v>24</v>
      </c>
      <c r="B6" s="6">
        <v>0</v>
      </c>
      <c r="C6" s="6"/>
      <c r="D6" s="6"/>
      <c r="E6" s="6">
        <v>60</v>
      </c>
      <c r="F6" s="6"/>
      <c r="G6" s="6">
        <f t="shared" si="1"/>
        <v>1.2</v>
      </c>
      <c r="H6" s="6">
        <f t="shared" si="1"/>
        <v>1.1777777777777778</v>
      </c>
      <c r="I6" s="6">
        <f t="shared" si="1"/>
        <v>1.1555555555555554</v>
      </c>
      <c r="J6" s="6">
        <f t="shared" si="1"/>
        <v>1.1333333333333333</v>
      </c>
      <c r="K6" s="6">
        <f t="shared" si="1"/>
        <v>1.1111111111111112</v>
      </c>
      <c r="L6" s="6">
        <f t="shared" si="1"/>
        <v>1.0888888888888888</v>
      </c>
      <c r="M6" s="6">
        <f t="shared" si="1"/>
        <v>1.0666666666666667</v>
      </c>
      <c r="N6" s="6">
        <f t="shared" si="1"/>
        <v>1.0444444444444445</v>
      </c>
      <c r="O6" s="6">
        <f t="shared" si="1"/>
        <v>1.0222222222222221</v>
      </c>
      <c r="P6" s="6">
        <f t="shared" si="1"/>
        <v>1</v>
      </c>
      <c r="Q6" s="6">
        <f t="shared" si="2"/>
        <v>0.8666666666666667</v>
      </c>
      <c r="R6" s="6">
        <f t="shared" si="2"/>
        <v>0.73333333333333339</v>
      </c>
      <c r="S6" s="6">
        <f t="shared" si="2"/>
        <v>0.6</v>
      </c>
      <c r="T6" s="6">
        <f t="shared" si="2"/>
        <v>0</v>
      </c>
      <c r="U6" s="6">
        <f t="shared" si="2"/>
        <v>0</v>
      </c>
      <c r="V6" s="6">
        <f t="shared" si="2"/>
        <v>0</v>
      </c>
      <c r="W6" s="6">
        <f t="shared" si="2"/>
        <v>0</v>
      </c>
      <c r="X6" s="6">
        <f t="shared" si="2"/>
        <v>0</v>
      </c>
      <c r="Y6" s="6">
        <f t="shared" si="2"/>
        <v>0</v>
      </c>
      <c r="Z6" s="6">
        <f t="shared" si="2"/>
        <v>0</v>
      </c>
    </row>
    <row r="7" spans="1:26" x14ac:dyDescent="0.25">
      <c r="A7" s="6" t="s">
        <v>25</v>
      </c>
      <c r="B7" s="6">
        <v>1</v>
      </c>
      <c r="C7" s="6"/>
      <c r="D7" s="6"/>
      <c r="E7" s="6">
        <v>60</v>
      </c>
      <c r="F7" s="6"/>
      <c r="G7" s="6">
        <f t="shared" si="1"/>
        <v>1.2</v>
      </c>
      <c r="H7" s="6">
        <f t="shared" si="1"/>
        <v>1.1777777777777778</v>
      </c>
      <c r="I7" s="6">
        <f t="shared" si="1"/>
        <v>1.1555555555555554</v>
      </c>
      <c r="J7" s="6">
        <f t="shared" si="1"/>
        <v>1.1333333333333333</v>
      </c>
      <c r="K7" s="6">
        <f t="shared" si="1"/>
        <v>1.1111111111111112</v>
      </c>
      <c r="L7" s="6">
        <f t="shared" si="1"/>
        <v>1.0888888888888888</v>
      </c>
      <c r="M7" s="6">
        <f t="shared" si="1"/>
        <v>1.0666666666666667</v>
      </c>
      <c r="N7" s="6">
        <f t="shared" si="1"/>
        <v>1.0444444444444445</v>
      </c>
      <c r="O7" s="6">
        <f t="shared" si="1"/>
        <v>1.0222222222222221</v>
      </c>
      <c r="P7" s="6">
        <f t="shared" si="1"/>
        <v>1</v>
      </c>
      <c r="Q7" s="6">
        <f t="shared" si="2"/>
        <v>0.8666666666666667</v>
      </c>
      <c r="R7" s="6">
        <f t="shared" si="2"/>
        <v>0.73333333333333339</v>
      </c>
      <c r="S7" s="6">
        <f t="shared" si="2"/>
        <v>0.6</v>
      </c>
      <c r="T7" s="6">
        <f t="shared" si="2"/>
        <v>0</v>
      </c>
      <c r="U7" s="6">
        <f t="shared" si="2"/>
        <v>0</v>
      </c>
      <c r="V7" s="6">
        <f t="shared" si="2"/>
        <v>0</v>
      </c>
      <c r="W7" s="6">
        <f t="shared" si="2"/>
        <v>0</v>
      </c>
      <c r="X7" s="6">
        <f t="shared" si="2"/>
        <v>0</v>
      </c>
      <c r="Y7" s="6">
        <f t="shared" si="2"/>
        <v>0</v>
      </c>
      <c r="Z7" s="6">
        <f t="shared" si="2"/>
        <v>0</v>
      </c>
    </row>
    <row r="8" spans="1:26" x14ac:dyDescent="0.25">
      <c r="A8" s="6" t="s">
        <v>23</v>
      </c>
      <c r="B8" s="6">
        <v>2</v>
      </c>
      <c r="C8" s="6"/>
      <c r="D8" s="6"/>
      <c r="E8" s="6">
        <v>60</v>
      </c>
      <c r="F8" s="6"/>
      <c r="G8" s="6">
        <f t="shared" si="1"/>
        <v>1.2</v>
      </c>
      <c r="H8" s="6">
        <f t="shared" si="1"/>
        <v>1.1777777777777778</v>
      </c>
      <c r="I8" s="6">
        <f t="shared" si="1"/>
        <v>1.1555555555555554</v>
      </c>
      <c r="J8" s="6">
        <f t="shared" si="1"/>
        <v>1.1333333333333333</v>
      </c>
      <c r="K8" s="6">
        <f t="shared" si="1"/>
        <v>1.1111111111111112</v>
      </c>
      <c r="L8" s="6">
        <f t="shared" si="1"/>
        <v>1.0888888888888888</v>
      </c>
      <c r="M8" s="6">
        <f t="shared" si="1"/>
        <v>1.0666666666666667</v>
      </c>
      <c r="N8" s="6">
        <f t="shared" si="1"/>
        <v>1.0444444444444445</v>
      </c>
      <c r="O8" s="6">
        <f t="shared" si="1"/>
        <v>1.0222222222222221</v>
      </c>
      <c r="P8" s="6">
        <f t="shared" si="1"/>
        <v>1</v>
      </c>
      <c r="Q8" s="6">
        <f t="shared" si="2"/>
        <v>0.8666666666666667</v>
      </c>
      <c r="R8" s="6">
        <f t="shared" si="2"/>
        <v>0.73333333333333339</v>
      </c>
      <c r="S8" s="6">
        <f t="shared" si="2"/>
        <v>0.6</v>
      </c>
      <c r="T8" s="6">
        <f t="shared" si="2"/>
        <v>0</v>
      </c>
      <c r="U8" s="6">
        <f t="shared" si="2"/>
        <v>0</v>
      </c>
      <c r="V8" s="6">
        <f t="shared" si="2"/>
        <v>0</v>
      </c>
      <c r="W8" s="6">
        <f t="shared" si="2"/>
        <v>0</v>
      </c>
      <c r="X8" s="6">
        <f t="shared" si="2"/>
        <v>0</v>
      </c>
      <c r="Y8" s="6">
        <f t="shared" si="2"/>
        <v>0</v>
      </c>
      <c r="Z8" s="6">
        <f t="shared" si="2"/>
        <v>0</v>
      </c>
    </row>
    <row r="9" spans="1:26" x14ac:dyDescent="0.25">
      <c r="A9" s="6" t="s">
        <v>26</v>
      </c>
      <c r="B9" s="6">
        <v>3</v>
      </c>
      <c r="C9" s="6"/>
      <c r="D9" s="6"/>
      <c r="E9" s="6">
        <v>60</v>
      </c>
      <c r="F9" s="6"/>
      <c r="G9" s="6">
        <f t="shared" si="1"/>
        <v>1.2</v>
      </c>
      <c r="H9" s="6">
        <f t="shared" si="1"/>
        <v>1.1777777777777778</v>
      </c>
      <c r="I9" s="6">
        <f t="shared" si="1"/>
        <v>1.1555555555555554</v>
      </c>
      <c r="J9" s="6">
        <f t="shared" si="1"/>
        <v>1.1333333333333333</v>
      </c>
      <c r="K9" s="6">
        <f t="shared" si="1"/>
        <v>1.1111111111111112</v>
      </c>
      <c r="L9" s="6">
        <f t="shared" si="1"/>
        <v>1.0888888888888888</v>
      </c>
      <c r="M9" s="6">
        <f t="shared" si="1"/>
        <v>1.0666666666666667</v>
      </c>
      <c r="N9" s="6">
        <f t="shared" si="1"/>
        <v>1.0444444444444445</v>
      </c>
      <c r="O9" s="6">
        <f t="shared" si="1"/>
        <v>1.0222222222222221</v>
      </c>
      <c r="P9" s="6">
        <f t="shared" si="1"/>
        <v>1</v>
      </c>
      <c r="Q9" s="6">
        <f t="shared" si="2"/>
        <v>0.8666666666666667</v>
      </c>
      <c r="R9" s="6">
        <f t="shared" si="2"/>
        <v>0.73333333333333339</v>
      </c>
      <c r="S9" s="6">
        <f t="shared" si="2"/>
        <v>0.6</v>
      </c>
      <c r="T9" s="6">
        <f t="shared" si="2"/>
        <v>0</v>
      </c>
      <c r="U9" s="6">
        <f t="shared" si="2"/>
        <v>0</v>
      </c>
      <c r="V9" s="6">
        <f t="shared" si="2"/>
        <v>0</v>
      </c>
      <c r="W9" s="6">
        <f t="shared" si="2"/>
        <v>0</v>
      </c>
      <c r="X9" s="6">
        <f t="shared" si="2"/>
        <v>0</v>
      </c>
      <c r="Y9" s="6">
        <f t="shared" si="2"/>
        <v>0</v>
      </c>
      <c r="Z9" s="6">
        <f t="shared" si="2"/>
        <v>0</v>
      </c>
    </row>
    <row r="10" spans="1:26" x14ac:dyDescent="0.25">
      <c r="A10" s="6" t="s">
        <v>27</v>
      </c>
      <c r="B10" s="6">
        <v>4</v>
      </c>
      <c r="C10" s="6"/>
      <c r="D10" s="6"/>
      <c r="E10" s="6">
        <v>60</v>
      </c>
      <c r="F10" s="6"/>
      <c r="G10" s="6">
        <f t="shared" si="1"/>
        <v>1.2</v>
      </c>
      <c r="H10" s="6">
        <f t="shared" si="1"/>
        <v>1.1777777777777778</v>
      </c>
      <c r="I10" s="6">
        <f t="shared" si="1"/>
        <v>1.1555555555555554</v>
      </c>
      <c r="J10" s="6">
        <f t="shared" si="1"/>
        <v>1.1333333333333333</v>
      </c>
      <c r="K10" s="6">
        <f t="shared" si="1"/>
        <v>1.1111111111111112</v>
      </c>
      <c r="L10" s="6">
        <f t="shared" si="1"/>
        <v>1.0888888888888888</v>
      </c>
      <c r="M10" s="6">
        <f t="shared" si="1"/>
        <v>1.0666666666666667</v>
      </c>
      <c r="N10" s="6">
        <f t="shared" si="1"/>
        <v>1.0444444444444445</v>
      </c>
      <c r="O10" s="6">
        <f t="shared" si="1"/>
        <v>1.0222222222222221</v>
      </c>
      <c r="P10" s="6">
        <f t="shared" si="1"/>
        <v>1</v>
      </c>
      <c r="Q10" s="6">
        <f t="shared" si="2"/>
        <v>0.8666666666666667</v>
      </c>
      <c r="R10" s="6">
        <f t="shared" si="2"/>
        <v>0.73333333333333339</v>
      </c>
      <c r="S10" s="6">
        <f t="shared" si="2"/>
        <v>0.6</v>
      </c>
      <c r="T10" s="6">
        <f t="shared" si="2"/>
        <v>0</v>
      </c>
      <c r="U10" s="6">
        <f t="shared" si="2"/>
        <v>0</v>
      </c>
      <c r="V10" s="6">
        <f t="shared" si="2"/>
        <v>0</v>
      </c>
      <c r="W10" s="6">
        <f t="shared" si="2"/>
        <v>0</v>
      </c>
      <c r="X10" s="6">
        <f t="shared" si="2"/>
        <v>0</v>
      </c>
      <c r="Y10" s="6">
        <f t="shared" si="2"/>
        <v>0</v>
      </c>
      <c r="Z10" s="6">
        <f t="shared" si="2"/>
        <v>0</v>
      </c>
    </row>
    <row r="11" spans="1:26" x14ac:dyDescent="0.25">
      <c r="A11" t="s">
        <v>5</v>
      </c>
      <c r="B11">
        <v>1</v>
      </c>
      <c r="C11">
        <v>0.8</v>
      </c>
      <c r="D11">
        <f t="shared" ref="D11:D22" si="3">sFOVAdjDegreeBase*C11*B11</f>
        <v>4</v>
      </c>
      <c r="E11">
        <f t="shared" ref="E11:E22" si="4">dFOVp-D11</f>
        <v>81</v>
      </c>
      <c r="G11">
        <f t="shared" si="1"/>
        <v>1.2</v>
      </c>
      <c r="H11">
        <f t="shared" si="1"/>
        <v>1.1777777777777778</v>
      </c>
      <c r="I11">
        <f t="shared" si="1"/>
        <v>1.1555555555555554</v>
      </c>
      <c r="J11">
        <f t="shared" si="1"/>
        <v>1.1333333333333333</v>
      </c>
      <c r="K11">
        <f t="shared" si="1"/>
        <v>1.1111111111111112</v>
      </c>
      <c r="L11">
        <f t="shared" si="1"/>
        <v>1.0888888888888888</v>
      </c>
      <c r="M11">
        <f t="shared" si="1"/>
        <v>1.0666666666666667</v>
      </c>
      <c r="N11">
        <f t="shared" si="1"/>
        <v>1.0444444444444445</v>
      </c>
      <c r="O11">
        <f t="shared" si="1"/>
        <v>1.0222222222222221</v>
      </c>
      <c r="P11">
        <f t="shared" si="1"/>
        <v>1</v>
      </c>
      <c r="Q11">
        <f t="shared" si="2"/>
        <v>0.94444444444444442</v>
      </c>
      <c r="R11">
        <f t="shared" si="2"/>
        <v>0.88888888888888884</v>
      </c>
      <c r="S11">
        <f t="shared" si="2"/>
        <v>0.83333333333333326</v>
      </c>
      <c r="T11">
        <f t="shared" si="2"/>
        <v>0.77777777777777779</v>
      </c>
      <c r="U11">
        <f t="shared" si="2"/>
        <v>0.72222222222222221</v>
      </c>
      <c r="V11">
        <f t="shared" si="2"/>
        <v>0.66666666666666663</v>
      </c>
      <c r="W11">
        <f t="shared" si="2"/>
        <v>0.61111111111111116</v>
      </c>
      <c r="X11">
        <f t="shared" si="2"/>
        <v>0</v>
      </c>
      <c r="Y11">
        <f t="shared" si="2"/>
        <v>0</v>
      </c>
      <c r="Z11">
        <f t="shared" si="2"/>
        <v>0</v>
      </c>
    </row>
    <row r="12" spans="1:26" x14ac:dyDescent="0.25">
      <c r="A12" t="s">
        <v>6</v>
      </c>
      <c r="B12">
        <v>1.5</v>
      </c>
      <c r="C12">
        <v>0.8</v>
      </c>
      <c r="D12">
        <f t="shared" si="3"/>
        <v>6</v>
      </c>
      <c r="E12">
        <f t="shared" si="4"/>
        <v>79</v>
      </c>
      <c r="G12">
        <f t="shared" si="1"/>
        <v>1.2</v>
      </c>
      <c r="H12">
        <f t="shared" si="1"/>
        <v>1.1777777777777778</v>
      </c>
      <c r="I12">
        <f t="shared" si="1"/>
        <v>1.1555555555555554</v>
      </c>
      <c r="J12">
        <f t="shared" si="1"/>
        <v>1.1333333333333333</v>
      </c>
      <c r="K12">
        <f t="shared" si="1"/>
        <v>1.1111111111111112</v>
      </c>
      <c r="L12">
        <f t="shared" si="1"/>
        <v>1.0888888888888888</v>
      </c>
      <c r="M12">
        <f t="shared" si="1"/>
        <v>1.0666666666666667</v>
      </c>
      <c r="N12">
        <f t="shared" si="1"/>
        <v>1.0444444444444445</v>
      </c>
      <c r="O12">
        <f t="shared" si="1"/>
        <v>1.0222222222222221</v>
      </c>
      <c r="P12">
        <f t="shared" si="1"/>
        <v>1</v>
      </c>
      <c r="Q12">
        <f t="shared" si="2"/>
        <v>0.94117647058823528</v>
      </c>
      <c r="R12">
        <f t="shared" si="2"/>
        <v>0.88235294117647056</v>
      </c>
      <c r="S12">
        <f t="shared" si="2"/>
        <v>0.82352941176470584</v>
      </c>
      <c r="T12">
        <f t="shared" si="2"/>
        <v>0.76470588235294112</v>
      </c>
      <c r="U12">
        <f t="shared" si="2"/>
        <v>0.70588235294117641</v>
      </c>
      <c r="V12">
        <f t="shared" si="2"/>
        <v>0.64705882352941169</v>
      </c>
      <c r="W12">
        <f t="shared" si="2"/>
        <v>0</v>
      </c>
      <c r="X12">
        <f t="shared" si="2"/>
        <v>0</v>
      </c>
      <c r="Y12">
        <f t="shared" si="2"/>
        <v>0</v>
      </c>
      <c r="Z12">
        <f t="shared" si="2"/>
        <v>0</v>
      </c>
    </row>
    <row r="13" spans="1:26" x14ac:dyDescent="0.25">
      <c r="A13" t="s">
        <v>7</v>
      </c>
      <c r="B13">
        <v>1.8</v>
      </c>
      <c r="C13">
        <v>0.8</v>
      </c>
      <c r="D13">
        <f t="shared" si="3"/>
        <v>7.2</v>
      </c>
      <c r="E13">
        <f t="shared" si="4"/>
        <v>77.8</v>
      </c>
      <c r="G13">
        <f t="shared" si="1"/>
        <v>1.2</v>
      </c>
      <c r="H13">
        <f t="shared" si="1"/>
        <v>1.1777777777777778</v>
      </c>
      <c r="I13">
        <f t="shared" si="1"/>
        <v>1.1555555555555554</v>
      </c>
      <c r="J13">
        <f t="shared" si="1"/>
        <v>1.1333333333333333</v>
      </c>
      <c r="K13">
        <f t="shared" si="1"/>
        <v>1.1111111111111112</v>
      </c>
      <c r="L13">
        <f t="shared" si="1"/>
        <v>1.0888888888888888</v>
      </c>
      <c r="M13">
        <f t="shared" si="1"/>
        <v>1.0666666666666667</v>
      </c>
      <c r="N13">
        <f t="shared" si="1"/>
        <v>1.0444444444444445</v>
      </c>
      <c r="O13">
        <f t="shared" si="1"/>
        <v>1.0222222222222221</v>
      </c>
      <c r="P13">
        <f t="shared" si="1"/>
        <v>1</v>
      </c>
      <c r="Q13">
        <f t="shared" si="2"/>
        <v>0.93902439024390238</v>
      </c>
      <c r="R13">
        <f t="shared" si="2"/>
        <v>0.87804878048780488</v>
      </c>
      <c r="S13">
        <f t="shared" si="2"/>
        <v>0.81707317073170727</v>
      </c>
      <c r="T13">
        <f t="shared" si="2"/>
        <v>0.75609756097560976</v>
      </c>
      <c r="U13">
        <f t="shared" si="2"/>
        <v>0.69512195121951215</v>
      </c>
      <c r="V13">
        <f t="shared" si="2"/>
        <v>0.63414634146341453</v>
      </c>
      <c r="W13">
        <f t="shared" si="2"/>
        <v>0</v>
      </c>
      <c r="X13">
        <f t="shared" si="2"/>
        <v>0</v>
      </c>
      <c r="Y13">
        <f t="shared" si="2"/>
        <v>0</v>
      </c>
      <c r="Z13">
        <f t="shared" si="2"/>
        <v>0</v>
      </c>
    </row>
    <row r="14" spans="1:26" x14ac:dyDescent="0.25">
      <c r="A14" t="s">
        <v>8</v>
      </c>
      <c r="B14">
        <v>2.2000000000000002</v>
      </c>
      <c r="C14">
        <v>0.8</v>
      </c>
      <c r="D14">
        <f t="shared" si="3"/>
        <v>8.8000000000000007</v>
      </c>
      <c r="E14">
        <f t="shared" si="4"/>
        <v>76.2</v>
      </c>
      <c r="G14">
        <f t="shared" si="1"/>
        <v>1.2</v>
      </c>
      <c r="H14">
        <f t="shared" si="1"/>
        <v>1.1777777777777778</v>
      </c>
      <c r="I14">
        <f t="shared" si="1"/>
        <v>1.1555555555555554</v>
      </c>
      <c r="J14">
        <f t="shared" si="1"/>
        <v>1.1333333333333333</v>
      </c>
      <c r="K14">
        <f t="shared" si="1"/>
        <v>1.1111111111111112</v>
      </c>
      <c r="L14">
        <f t="shared" si="1"/>
        <v>1.0888888888888888</v>
      </c>
      <c r="M14">
        <f t="shared" si="1"/>
        <v>1.0666666666666667</v>
      </c>
      <c r="N14">
        <f t="shared" si="1"/>
        <v>1.0444444444444445</v>
      </c>
      <c r="O14">
        <f t="shared" si="1"/>
        <v>1.0222222222222221</v>
      </c>
      <c r="P14">
        <f t="shared" si="1"/>
        <v>1</v>
      </c>
      <c r="Q14">
        <f t="shared" si="2"/>
        <v>0.9358974358974359</v>
      </c>
      <c r="R14">
        <f t="shared" si="2"/>
        <v>0.87179487179487181</v>
      </c>
      <c r="S14">
        <f t="shared" si="2"/>
        <v>0.80769230769230771</v>
      </c>
      <c r="T14">
        <f t="shared" si="2"/>
        <v>0.74358974358974361</v>
      </c>
      <c r="U14">
        <f t="shared" si="2"/>
        <v>0.67948717948717952</v>
      </c>
      <c r="V14">
        <f t="shared" si="2"/>
        <v>0.61538461538461542</v>
      </c>
      <c r="W14">
        <f t="shared" si="2"/>
        <v>0</v>
      </c>
      <c r="X14">
        <f t="shared" si="2"/>
        <v>0</v>
      </c>
      <c r="Y14">
        <f t="shared" si="2"/>
        <v>0</v>
      </c>
      <c r="Z14">
        <f t="shared" si="2"/>
        <v>0</v>
      </c>
    </row>
    <row r="15" spans="1:26" x14ac:dyDescent="0.25">
      <c r="A15" t="s">
        <v>9</v>
      </c>
      <c r="B15">
        <v>2.6</v>
      </c>
      <c r="C15">
        <v>0.8</v>
      </c>
      <c r="D15">
        <f t="shared" si="3"/>
        <v>10.4</v>
      </c>
      <c r="E15">
        <f t="shared" si="4"/>
        <v>74.599999999999994</v>
      </c>
      <c r="G15">
        <f t="shared" ref="G15:P22" si="5">IF(DTAngle&gt;dFOVp2,0,IF(DTAngle=dFOVb, 1,IF(DTAngle&lt;dFOVb,1 + ((dFOVb - DTAngle) / dFOVb * fSDRsFOVmaxBonus),1 - ((DTAngle - dFOVb) / (dFOVp2-dFOVb) * fSDRsFOVmaxPenalty))))</f>
        <v>1.2</v>
      </c>
      <c r="H15">
        <f t="shared" si="5"/>
        <v>1.1777777777777778</v>
      </c>
      <c r="I15">
        <f t="shared" si="5"/>
        <v>1.1555555555555554</v>
      </c>
      <c r="J15">
        <f t="shared" si="5"/>
        <v>1.1333333333333333</v>
      </c>
      <c r="K15">
        <f t="shared" si="5"/>
        <v>1.1111111111111112</v>
      </c>
      <c r="L15">
        <f t="shared" si="5"/>
        <v>1.0888888888888888</v>
      </c>
      <c r="M15">
        <f t="shared" si="5"/>
        <v>1.0666666666666667</v>
      </c>
      <c r="N15">
        <f t="shared" si="5"/>
        <v>1.0444444444444445</v>
      </c>
      <c r="O15">
        <f t="shared" si="5"/>
        <v>1.0222222222222221</v>
      </c>
      <c r="P15">
        <f t="shared" si="5"/>
        <v>1</v>
      </c>
      <c r="Q15">
        <f t="shared" ref="Q15:Z22" si="6">IF(DTAngle&gt;dFOVp2,0,IF(DTAngle=dFOVb, 1,IF(DTAngle&lt;dFOVb,1 + ((dFOVb - DTAngle) / dFOVb * fSDRsFOVmaxBonus),1 - ((DTAngle - dFOVb) / (dFOVp2-dFOVb) * fSDRsFOVmaxPenalty))))</f>
        <v>0.93243243243243246</v>
      </c>
      <c r="R15">
        <f t="shared" si="6"/>
        <v>0.8648648648648648</v>
      </c>
      <c r="S15">
        <f t="shared" si="6"/>
        <v>0.79729729729729726</v>
      </c>
      <c r="T15">
        <f t="shared" si="6"/>
        <v>0.7297297297297296</v>
      </c>
      <c r="U15">
        <f t="shared" si="6"/>
        <v>0.66216216216216206</v>
      </c>
      <c r="V15">
        <f t="shared" si="6"/>
        <v>0</v>
      </c>
      <c r="W15">
        <f t="shared" si="6"/>
        <v>0</v>
      </c>
      <c r="X15">
        <f t="shared" si="6"/>
        <v>0</v>
      </c>
      <c r="Y15">
        <f t="shared" si="6"/>
        <v>0</v>
      </c>
      <c r="Z15">
        <f t="shared" si="6"/>
        <v>0</v>
      </c>
    </row>
    <row r="16" spans="1:26" x14ac:dyDescent="0.25">
      <c r="A16" t="s">
        <v>10</v>
      </c>
      <c r="B16">
        <v>3</v>
      </c>
      <c r="C16">
        <v>0.8</v>
      </c>
      <c r="D16">
        <f t="shared" si="3"/>
        <v>12</v>
      </c>
      <c r="E16">
        <f t="shared" si="4"/>
        <v>73</v>
      </c>
      <c r="G16">
        <f t="shared" si="5"/>
        <v>1.2</v>
      </c>
      <c r="H16">
        <f t="shared" si="5"/>
        <v>1.1777777777777778</v>
      </c>
      <c r="I16">
        <f t="shared" si="5"/>
        <v>1.1555555555555554</v>
      </c>
      <c r="J16">
        <f t="shared" si="5"/>
        <v>1.1333333333333333</v>
      </c>
      <c r="K16">
        <f t="shared" si="5"/>
        <v>1.1111111111111112</v>
      </c>
      <c r="L16">
        <f t="shared" si="5"/>
        <v>1.0888888888888888</v>
      </c>
      <c r="M16">
        <f t="shared" si="5"/>
        <v>1.0666666666666667</v>
      </c>
      <c r="N16">
        <f t="shared" si="5"/>
        <v>1.0444444444444445</v>
      </c>
      <c r="O16">
        <f t="shared" si="5"/>
        <v>1.0222222222222221</v>
      </c>
      <c r="P16">
        <f t="shared" si="5"/>
        <v>1</v>
      </c>
      <c r="Q16">
        <f t="shared" si="6"/>
        <v>0.9285714285714286</v>
      </c>
      <c r="R16">
        <f t="shared" si="6"/>
        <v>0.8571428571428571</v>
      </c>
      <c r="S16">
        <f t="shared" si="6"/>
        <v>0.7857142857142857</v>
      </c>
      <c r="T16">
        <f t="shared" si="6"/>
        <v>0.71428571428571419</v>
      </c>
      <c r="U16">
        <f t="shared" si="6"/>
        <v>0.64285714285714279</v>
      </c>
      <c r="V16">
        <f t="shared" si="6"/>
        <v>0</v>
      </c>
      <c r="W16">
        <f t="shared" si="6"/>
        <v>0</v>
      </c>
      <c r="X16">
        <f t="shared" si="6"/>
        <v>0</v>
      </c>
      <c r="Y16">
        <f t="shared" si="6"/>
        <v>0</v>
      </c>
      <c r="Z16">
        <f t="shared" si="6"/>
        <v>0</v>
      </c>
    </row>
    <row r="17" spans="1:26" x14ac:dyDescent="0.25">
      <c r="A17" s="5" t="s">
        <v>12</v>
      </c>
      <c r="B17" s="5">
        <v>6</v>
      </c>
      <c r="C17" s="5">
        <v>0.3</v>
      </c>
      <c r="D17" s="5">
        <f t="shared" si="3"/>
        <v>9</v>
      </c>
      <c r="E17" s="5">
        <f t="shared" si="4"/>
        <v>76</v>
      </c>
      <c r="F17" s="5"/>
      <c r="G17" s="5">
        <f t="shared" si="5"/>
        <v>1.2</v>
      </c>
      <c r="H17" s="5">
        <f t="shared" si="5"/>
        <v>1.1777777777777778</v>
      </c>
      <c r="I17" s="5">
        <f t="shared" si="5"/>
        <v>1.1555555555555554</v>
      </c>
      <c r="J17" s="5">
        <f t="shared" si="5"/>
        <v>1.1333333333333333</v>
      </c>
      <c r="K17" s="5">
        <f t="shared" si="5"/>
        <v>1.1111111111111112</v>
      </c>
      <c r="L17" s="5">
        <f t="shared" si="5"/>
        <v>1.0888888888888888</v>
      </c>
      <c r="M17" s="5">
        <f t="shared" si="5"/>
        <v>1.0666666666666667</v>
      </c>
      <c r="N17" s="5">
        <f t="shared" si="5"/>
        <v>1.0444444444444445</v>
      </c>
      <c r="O17" s="5">
        <f t="shared" si="5"/>
        <v>1.0222222222222221</v>
      </c>
      <c r="P17" s="5">
        <f t="shared" si="5"/>
        <v>1</v>
      </c>
      <c r="Q17" s="5">
        <f t="shared" si="6"/>
        <v>0.93548387096774199</v>
      </c>
      <c r="R17" s="5">
        <f t="shared" si="6"/>
        <v>0.87096774193548387</v>
      </c>
      <c r="S17" s="5">
        <f t="shared" si="6"/>
        <v>0.80645161290322576</v>
      </c>
      <c r="T17" s="5">
        <f t="shared" si="6"/>
        <v>0.74193548387096775</v>
      </c>
      <c r="U17" s="5">
        <f t="shared" si="6"/>
        <v>0.67741935483870974</v>
      </c>
      <c r="V17" s="5">
        <f t="shared" si="6"/>
        <v>0.61290322580645151</v>
      </c>
      <c r="W17" s="5">
        <f t="shared" si="6"/>
        <v>0</v>
      </c>
      <c r="X17" s="5">
        <f t="shared" si="6"/>
        <v>0</v>
      </c>
      <c r="Y17" s="5">
        <f t="shared" si="6"/>
        <v>0</v>
      </c>
      <c r="Z17" s="5">
        <f t="shared" si="6"/>
        <v>0</v>
      </c>
    </row>
    <row r="18" spans="1:26" x14ac:dyDescent="0.25">
      <c r="A18" s="5" t="s">
        <v>13</v>
      </c>
      <c r="B18" s="5">
        <v>7</v>
      </c>
      <c r="C18" s="5">
        <v>0.3</v>
      </c>
      <c r="D18" s="5">
        <f t="shared" si="3"/>
        <v>10.5</v>
      </c>
      <c r="E18" s="5">
        <f t="shared" si="4"/>
        <v>74.5</v>
      </c>
      <c r="F18" s="5"/>
      <c r="G18" s="5">
        <f t="shared" si="5"/>
        <v>1.2</v>
      </c>
      <c r="H18" s="5">
        <f t="shared" si="5"/>
        <v>1.1777777777777778</v>
      </c>
      <c r="I18" s="5">
        <f t="shared" si="5"/>
        <v>1.1555555555555554</v>
      </c>
      <c r="J18" s="5">
        <f t="shared" si="5"/>
        <v>1.1333333333333333</v>
      </c>
      <c r="K18" s="5">
        <f t="shared" si="5"/>
        <v>1.1111111111111112</v>
      </c>
      <c r="L18" s="5">
        <f t="shared" si="5"/>
        <v>1.0888888888888888</v>
      </c>
      <c r="M18" s="5">
        <f t="shared" si="5"/>
        <v>1.0666666666666667</v>
      </c>
      <c r="N18" s="5">
        <f t="shared" si="5"/>
        <v>1.0444444444444445</v>
      </c>
      <c r="O18" s="5">
        <f t="shared" si="5"/>
        <v>1.0222222222222221</v>
      </c>
      <c r="P18" s="5">
        <f t="shared" si="5"/>
        <v>1</v>
      </c>
      <c r="Q18" s="5">
        <f t="shared" si="6"/>
        <v>0.93220338983050843</v>
      </c>
      <c r="R18" s="5">
        <f t="shared" si="6"/>
        <v>0.86440677966101698</v>
      </c>
      <c r="S18" s="5">
        <f t="shared" si="6"/>
        <v>0.79661016949152541</v>
      </c>
      <c r="T18" s="5">
        <f t="shared" si="6"/>
        <v>0.72881355932203395</v>
      </c>
      <c r="U18" s="5">
        <f t="shared" si="6"/>
        <v>0.66101694915254239</v>
      </c>
      <c r="V18" s="5">
        <f t="shared" si="6"/>
        <v>0</v>
      </c>
      <c r="W18" s="5">
        <f t="shared" si="6"/>
        <v>0</v>
      </c>
      <c r="X18" s="5">
        <f t="shared" si="6"/>
        <v>0</v>
      </c>
      <c r="Y18" s="5">
        <f t="shared" si="6"/>
        <v>0</v>
      </c>
      <c r="Z18" s="5">
        <f t="shared" si="6"/>
        <v>0</v>
      </c>
    </row>
    <row r="19" spans="1:26" x14ac:dyDescent="0.25">
      <c r="A19" s="5" t="s">
        <v>14</v>
      </c>
      <c r="B19" s="5">
        <v>8</v>
      </c>
      <c r="C19" s="5">
        <v>0.3</v>
      </c>
      <c r="D19" s="5">
        <f t="shared" si="3"/>
        <v>12</v>
      </c>
      <c r="E19" s="5">
        <f t="shared" si="4"/>
        <v>73</v>
      </c>
      <c r="F19" s="5"/>
      <c r="G19" s="5">
        <f t="shared" si="5"/>
        <v>1.2</v>
      </c>
      <c r="H19" s="5">
        <f t="shared" si="5"/>
        <v>1.1777777777777778</v>
      </c>
      <c r="I19" s="5">
        <f t="shared" si="5"/>
        <v>1.1555555555555554</v>
      </c>
      <c r="J19" s="5">
        <f t="shared" si="5"/>
        <v>1.1333333333333333</v>
      </c>
      <c r="K19" s="5">
        <f t="shared" si="5"/>
        <v>1.1111111111111112</v>
      </c>
      <c r="L19" s="5">
        <f t="shared" si="5"/>
        <v>1.0888888888888888</v>
      </c>
      <c r="M19" s="5">
        <f t="shared" si="5"/>
        <v>1.0666666666666667</v>
      </c>
      <c r="N19" s="5">
        <f t="shared" si="5"/>
        <v>1.0444444444444445</v>
      </c>
      <c r="O19" s="5">
        <f t="shared" si="5"/>
        <v>1.0222222222222221</v>
      </c>
      <c r="P19" s="5">
        <f t="shared" si="5"/>
        <v>1</v>
      </c>
      <c r="Q19" s="5">
        <f t="shared" si="6"/>
        <v>0.9285714285714286</v>
      </c>
      <c r="R19" s="5">
        <f t="shared" si="6"/>
        <v>0.8571428571428571</v>
      </c>
      <c r="S19" s="5">
        <f t="shared" si="6"/>
        <v>0.7857142857142857</v>
      </c>
      <c r="T19" s="5">
        <f t="shared" si="6"/>
        <v>0.71428571428571419</v>
      </c>
      <c r="U19" s="5">
        <f t="shared" si="6"/>
        <v>0.64285714285714279</v>
      </c>
      <c r="V19" s="5">
        <f t="shared" si="6"/>
        <v>0</v>
      </c>
      <c r="W19" s="5">
        <f t="shared" si="6"/>
        <v>0</v>
      </c>
      <c r="X19" s="5">
        <f t="shared" si="6"/>
        <v>0</v>
      </c>
      <c r="Y19" s="5">
        <f t="shared" si="6"/>
        <v>0</v>
      </c>
      <c r="Z19" s="5">
        <f t="shared" si="6"/>
        <v>0</v>
      </c>
    </row>
    <row r="20" spans="1:26" x14ac:dyDescent="0.25">
      <c r="A20" s="5" t="s">
        <v>15</v>
      </c>
      <c r="B20" s="5">
        <v>9</v>
      </c>
      <c r="C20" s="5">
        <v>0.3</v>
      </c>
      <c r="D20" s="5">
        <f t="shared" si="3"/>
        <v>13.5</v>
      </c>
      <c r="E20" s="5">
        <f t="shared" si="4"/>
        <v>71.5</v>
      </c>
      <c r="F20" s="5"/>
      <c r="G20" s="5">
        <f t="shared" si="5"/>
        <v>1.2</v>
      </c>
      <c r="H20" s="5">
        <f t="shared" si="5"/>
        <v>1.1777777777777778</v>
      </c>
      <c r="I20" s="5">
        <f t="shared" si="5"/>
        <v>1.1555555555555554</v>
      </c>
      <c r="J20" s="5">
        <f t="shared" si="5"/>
        <v>1.1333333333333333</v>
      </c>
      <c r="K20" s="5">
        <f t="shared" si="5"/>
        <v>1.1111111111111112</v>
      </c>
      <c r="L20" s="5">
        <f t="shared" si="5"/>
        <v>1.0888888888888888</v>
      </c>
      <c r="M20" s="5">
        <f t="shared" si="5"/>
        <v>1.0666666666666667</v>
      </c>
      <c r="N20" s="5">
        <f t="shared" si="5"/>
        <v>1.0444444444444445</v>
      </c>
      <c r="O20" s="5">
        <f t="shared" si="5"/>
        <v>1.0222222222222221</v>
      </c>
      <c r="P20" s="5">
        <f t="shared" si="5"/>
        <v>1</v>
      </c>
      <c r="Q20" s="5">
        <f t="shared" si="6"/>
        <v>0.92452830188679247</v>
      </c>
      <c r="R20" s="5">
        <f t="shared" si="6"/>
        <v>0.84905660377358494</v>
      </c>
      <c r="S20" s="5">
        <f t="shared" si="6"/>
        <v>0.77358490566037741</v>
      </c>
      <c r="T20" s="5">
        <f t="shared" si="6"/>
        <v>0.69811320754716977</v>
      </c>
      <c r="U20" s="5">
        <f t="shared" si="6"/>
        <v>0.62264150943396224</v>
      </c>
      <c r="V20" s="5">
        <f t="shared" si="6"/>
        <v>0</v>
      </c>
      <c r="W20" s="5">
        <f t="shared" si="6"/>
        <v>0</v>
      </c>
      <c r="X20" s="5">
        <f t="shared" si="6"/>
        <v>0</v>
      </c>
      <c r="Y20" s="5">
        <f t="shared" si="6"/>
        <v>0</v>
      </c>
      <c r="Z20" s="5">
        <f t="shared" si="6"/>
        <v>0</v>
      </c>
    </row>
    <row r="21" spans="1:26" x14ac:dyDescent="0.25">
      <c r="A21" s="5" t="s">
        <v>16</v>
      </c>
      <c r="B21" s="5">
        <v>10.5</v>
      </c>
      <c r="C21" s="5">
        <v>0.3</v>
      </c>
      <c r="D21" s="5">
        <f t="shared" si="3"/>
        <v>15.75</v>
      </c>
      <c r="E21" s="5">
        <f t="shared" si="4"/>
        <v>69.25</v>
      </c>
      <c r="F21" s="5"/>
      <c r="G21" s="5">
        <f t="shared" si="5"/>
        <v>1.2</v>
      </c>
      <c r="H21" s="5">
        <f t="shared" si="5"/>
        <v>1.1777777777777778</v>
      </c>
      <c r="I21" s="5">
        <f t="shared" si="5"/>
        <v>1.1555555555555554</v>
      </c>
      <c r="J21" s="5">
        <f t="shared" si="5"/>
        <v>1.1333333333333333</v>
      </c>
      <c r="K21" s="5">
        <f t="shared" si="5"/>
        <v>1.1111111111111112</v>
      </c>
      <c r="L21" s="5">
        <f t="shared" si="5"/>
        <v>1.0888888888888888</v>
      </c>
      <c r="M21" s="5">
        <f t="shared" si="5"/>
        <v>1.0666666666666667</v>
      </c>
      <c r="N21" s="5">
        <f t="shared" si="5"/>
        <v>1.0444444444444445</v>
      </c>
      <c r="O21" s="5">
        <f t="shared" si="5"/>
        <v>1.0222222222222221</v>
      </c>
      <c r="P21" s="5">
        <f t="shared" si="5"/>
        <v>1</v>
      </c>
      <c r="Q21" s="5">
        <f t="shared" si="6"/>
        <v>0.91752577319587625</v>
      </c>
      <c r="R21" s="5">
        <f t="shared" si="6"/>
        <v>0.83505154639175261</v>
      </c>
      <c r="S21" s="5">
        <f t="shared" si="6"/>
        <v>0.75257731958762886</v>
      </c>
      <c r="T21" s="5">
        <f t="shared" si="6"/>
        <v>0.67010309278350522</v>
      </c>
      <c r="U21" s="5">
        <f t="shared" si="6"/>
        <v>0</v>
      </c>
      <c r="V21" s="5">
        <f t="shared" si="6"/>
        <v>0</v>
      </c>
      <c r="W21" s="5">
        <f t="shared" si="6"/>
        <v>0</v>
      </c>
      <c r="X21" s="5">
        <f t="shared" si="6"/>
        <v>0</v>
      </c>
      <c r="Y21" s="5">
        <f t="shared" si="6"/>
        <v>0</v>
      </c>
      <c r="Z21" s="5">
        <f t="shared" si="6"/>
        <v>0</v>
      </c>
    </row>
    <row r="22" spans="1:26" x14ac:dyDescent="0.25">
      <c r="A22" s="5" t="s">
        <v>17</v>
      </c>
      <c r="B22" s="5">
        <v>12</v>
      </c>
      <c r="C22" s="5">
        <v>0.3</v>
      </c>
      <c r="D22" s="5">
        <f t="shared" si="3"/>
        <v>18</v>
      </c>
      <c r="E22" s="5">
        <f t="shared" si="4"/>
        <v>67</v>
      </c>
      <c r="F22" s="5"/>
      <c r="G22" s="5">
        <f t="shared" si="5"/>
        <v>1.2</v>
      </c>
      <c r="H22" s="5">
        <f t="shared" si="5"/>
        <v>1.1777777777777778</v>
      </c>
      <c r="I22" s="5">
        <f t="shared" si="5"/>
        <v>1.1555555555555554</v>
      </c>
      <c r="J22" s="5">
        <f t="shared" si="5"/>
        <v>1.1333333333333333</v>
      </c>
      <c r="K22" s="5">
        <f t="shared" si="5"/>
        <v>1.1111111111111112</v>
      </c>
      <c r="L22" s="5">
        <f t="shared" si="5"/>
        <v>1.0888888888888888</v>
      </c>
      <c r="M22" s="5">
        <f t="shared" si="5"/>
        <v>1.0666666666666667</v>
      </c>
      <c r="N22" s="5">
        <f t="shared" si="5"/>
        <v>1.0444444444444445</v>
      </c>
      <c r="O22" s="5">
        <f t="shared" si="5"/>
        <v>1.0222222222222221</v>
      </c>
      <c r="P22" s="5">
        <f t="shared" si="5"/>
        <v>1</v>
      </c>
      <c r="Q22" s="5">
        <f t="shared" si="6"/>
        <v>0.90909090909090906</v>
      </c>
      <c r="R22" s="5">
        <f t="shared" si="6"/>
        <v>0.81818181818181812</v>
      </c>
      <c r="S22" s="5">
        <f t="shared" si="6"/>
        <v>0.72727272727272729</v>
      </c>
      <c r="T22" s="5">
        <f t="shared" si="6"/>
        <v>0.63636363636363635</v>
      </c>
      <c r="U22" s="5">
        <f t="shared" si="6"/>
        <v>0</v>
      </c>
      <c r="V22" s="5">
        <f t="shared" si="6"/>
        <v>0</v>
      </c>
      <c r="W22" s="5">
        <f t="shared" si="6"/>
        <v>0</v>
      </c>
      <c r="X22" s="5">
        <f t="shared" si="6"/>
        <v>0</v>
      </c>
      <c r="Y22" s="5">
        <f t="shared" si="6"/>
        <v>0</v>
      </c>
      <c r="Z22" s="5">
        <f t="shared" si="6"/>
        <v>0</v>
      </c>
    </row>
    <row r="24" spans="1:26" x14ac:dyDescent="0.25">
      <c r="A24" s="5" t="s">
        <v>31</v>
      </c>
    </row>
    <row r="26" spans="1:26" x14ac:dyDescent="0.25">
      <c r="A26" s="7" t="s">
        <v>183</v>
      </c>
    </row>
    <row r="27" spans="1:26" x14ac:dyDescent="0.25">
      <c r="A27" s="1" t="s">
        <v>182</v>
      </c>
      <c r="B27" s="1" t="s">
        <v>179</v>
      </c>
      <c r="C27" s="1" t="s">
        <v>181</v>
      </c>
      <c r="D27" s="1" t="s">
        <v>180</v>
      </c>
      <c r="E27" s="1" t="s">
        <v>179</v>
      </c>
      <c r="F27" s="1" t="s">
        <v>178</v>
      </c>
      <c r="G27" s="1" t="s">
        <v>177</v>
      </c>
    </row>
    <row r="28" spans="1:26" x14ac:dyDescent="0.25">
      <c r="A28" s="1" t="s">
        <v>5</v>
      </c>
      <c r="B28">
        <v>1</v>
      </c>
      <c r="C28">
        <f t="shared" ref="C28:C33" si="7">B28*0.8</f>
        <v>0.8</v>
      </c>
      <c r="D28" s="1" t="s">
        <v>12</v>
      </c>
      <c r="E28">
        <v>6</v>
      </c>
      <c r="F28">
        <f t="shared" ref="F28:F33" si="8">E28*0.3</f>
        <v>1.7999999999999998</v>
      </c>
      <c r="G28">
        <f t="shared" ref="G28:G33" si="9">B28/E28</f>
        <v>0.16666666666666666</v>
      </c>
    </row>
    <row r="29" spans="1:26" x14ac:dyDescent="0.25">
      <c r="A29" s="1" t="s">
        <v>6</v>
      </c>
      <c r="B29">
        <v>1.5</v>
      </c>
      <c r="C29">
        <f t="shared" si="7"/>
        <v>1.2000000000000002</v>
      </c>
      <c r="D29" s="1" t="s">
        <v>13</v>
      </c>
      <c r="E29">
        <v>7</v>
      </c>
      <c r="F29">
        <f t="shared" si="8"/>
        <v>2.1</v>
      </c>
      <c r="G29">
        <f t="shared" si="9"/>
        <v>0.21428571428571427</v>
      </c>
    </row>
    <row r="30" spans="1:26" x14ac:dyDescent="0.25">
      <c r="A30" s="1" t="s">
        <v>7</v>
      </c>
      <c r="B30">
        <v>1.8</v>
      </c>
      <c r="C30">
        <f t="shared" si="7"/>
        <v>1.4400000000000002</v>
      </c>
      <c r="D30" s="1" t="s">
        <v>14</v>
      </c>
      <c r="E30">
        <v>8</v>
      </c>
      <c r="F30">
        <f t="shared" si="8"/>
        <v>2.4</v>
      </c>
      <c r="G30">
        <f t="shared" si="9"/>
        <v>0.22500000000000001</v>
      </c>
    </row>
    <row r="31" spans="1:26" x14ac:dyDescent="0.25">
      <c r="A31" s="1" t="s">
        <v>8</v>
      </c>
      <c r="B31">
        <v>2.2000000000000002</v>
      </c>
      <c r="C31">
        <f t="shared" si="7"/>
        <v>1.7600000000000002</v>
      </c>
      <c r="D31" s="1" t="s">
        <v>15</v>
      </c>
      <c r="E31">
        <v>9</v>
      </c>
      <c r="F31">
        <f t="shared" si="8"/>
        <v>2.6999999999999997</v>
      </c>
      <c r="G31">
        <f t="shared" si="9"/>
        <v>0.24444444444444446</v>
      </c>
    </row>
    <row r="32" spans="1:26" x14ac:dyDescent="0.25">
      <c r="A32" s="1" t="s">
        <v>9</v>
      </c>
      <c r="B32">
        <v>2.6</v>
      </c>
      <c r="C32">
        <f t="shared" si="7"/>
        <v>2.08</v>
      </c>
      <c r="D32" s="1" t="s">
        <v>16</v>
      </c>
      <c r="E32">
        <v>10.5</v>
      </c>
      <c r="F32">
        <f t="shared" si="8"/>
        <v>3.15</v>
      </c>
      <c r="G32">
        <f t="shared" si="9"/>
        <v>0.24761904761904763</v>
      </c>
    </row>
    <row r="33" spans="1:7" x14ac:dyDescent="0.25">
      <c r="A33" s="1" t="s">
        <v>10</v>
      </c>
      <c r="B33">
        <v>3</v>
      </c>
      <c r="C33">
        <f t="shared" si="7"/>
        <v>2.4000000000000004</v>
      </c>
      <c r="D33" s="1" t="s">
        <v>17</v>
      </c>
      <c r="E33">
        <v>12</v>
      </c>
      <c r="F33">
        <f t="shared" si="8"/>
        <v>3.5999999999999996</v>
      </c>
      <c r="G33">
        <f t="shared" si="9"/>
        <v>0.25</v>
      </c>
    </row>
    <row r="34" spans="1:7" x14ac:dyDescent="0.25">
      <c r="G34">
        <f>AVERAGE(G28:G33)</f>
        <v>0.22466931216931219</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L22" sqref="L22"/>
    </sheetView>
  </sheetViews>
  <sheetFormatPr defaultRowHeight="15" x14ac:dyDescent="0.25"/>
  <cols>
    <col min="1" max="1" width="21.28515625" customWidth="1"/>
  </cols>
  <sheetData>
    <row r="1" spans="1:4" x14ac:dyDescent="0.25">
      <c r="A1" t="s">
        <v>29</v>
      </c>
      <c r="B1">
        <v>0.1</v>
      </c>
    </row>
    <row r="2" spans="1:4" x14ac:dyDescent="0.25">
      <c r="A2" t="s">
        <v>28</v>
      </c>
      <c r="B2">
        <v>0</v>
      </c>
      <c r="C2">
        <v>1</v>
      </c>
      <c r="D2">
        <v>2</v>
      </c>
    </row>
    <row r="3" spans="1:4" x14ac:dyDescent="0.25">
      <c r="A3" t="s">
        <v>30</v>
      </c>
    </row>
    <row r="4" spans="1:4" x14ac:dyDescent="0.25">
      <c r="A4">
        <v>1.2</v>
      </c>
      <c r="B4">
        <f t="shared" ref="B4:D9" si="0">(Hearing_Type*fSDRsAudioAngleMod)+AngleMultVisual</f>
        <v>1.2</v>
      </c>
      <c r="C4">
        <f t="shared" si="0"/>
        <v>1.3</v>
      </c>
      <c r="D4">
        <f t="shared" si="0"/>
        <v>1.4</v>
      </c>
    </row>
    <row r="5" spans="1:4" x14ac:dyDescent="0.25">
      <c r="A5">
        <v>1.1000000000000001</v>
      </c>
      <c r="B5">
        <f t="shared" si="0"/>
        <v>1.1000000000000001</v>
      </c>
      <c r="C5">
        <f t="shared" si="0"/>
        <v>1.2000000000000002</v>
      </c>
      <c r="D5">
        <f t="shared" si="0"/>
        <v>1.3</v>
      </c>
    </row>
    <row r="6" spans="1:4" x14ac:dyDescent="0.25">
      <c r="A6">
        <v>1</v>
      </c>
      <c r="B6">
        <f t="shared" si="0"/>
        <v>1</v>
      </c>
      <c r="C6">
        <f t="shared" si="0"/>
        <v>1.1000000000000001</v>
      </c>
      <c r="D6">
        <f t="shared" si="0"/>
        <v>1.2</v>
      </c>
    </row>
    <row r="7" spans="1:4" x14ac:dyDescent="0.25">
      <c r="A7">
        <v>0.9</v>
      </c>
      <c r="B7">
        <f t="shared" si="0"/>
        <v>0.9</v>
      </c>
      <c r="C7">
        <f t="shared" si="0"/>
        <v>1</v>
      </c>
      <c r="D7">
        <f t="shared" si="0"/>
        <v>1.1000000000000001</v>
      </c>
    </row>
    <row r="8" spans="1:4" x14ac:dyDescent="0.25">
      <c r="A8">
        <v>0.7</v>
      </c>
      <c r="B8">
        <f t="shared" si="0"/>
        <v>0.7</v>
      </c>
      <c r="C8">
        <f t="shared" si="0"/>
        <v>0.79999999999999993</v>
      </c>
      <c r="D8">
        <f t="shared" si="0"/>
        <v>0.89999999999999991</v>
      </c>
    </row>
    <row r="9" spans="1:4" x14ac:dyDescent="0.25">
      <c r="A9">
        <v>0.6</v>
      </c>
      <c r="B9">
        <f t="shared" si="0"/>
        <v>0.6</v>
      </c>
      <c r="C9">
        <f t="shared" si="0"/>
        <v>0.7</v>
      </c>
      <c r="D9">
        <f t="shared" si="0"/>
        <v>0.8</v>
      </c>
    </row>
    <row r="10" spans="1:4" x14ac:dyDescent="0.25">
      <c r="A10">
        <v>0</v>
      </c>
      <c r="B10">
        <v>0.5</v>
      </c>
      <c r="C10">
        <v>0.5</v>
      </c>
      <c r="D10">
        <v>0.5</v>
      </c>
    </row>
    <row r="12" spans="1:4" x14ac:dyDescent="0.25">
      <c r="A12"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
  <sheetViews>
    <sheetView tabSelected="1" topLeftCell="I1" workbookViewId="0">
      <selection activeCell="L8" sqref="L8"/>
    </sheetView>
  </sheetViews>
  <sheetFormatPr defaultRowHeight="15" x14ac:dyDescent="0.25"/>
  <cols>
    <col min="1" max="1" width="36.140625" customWidth="1"/>
    <col min="2" max="2" width="12.28515625" customWidth="1"/>
    <col min="3" max="3" width="4.5703125" customWidth="1"/>
    <col min="4" max="5" width="4.85546875" customWidth="1"/>
    <col min="6" max="6" width="5.28515625" customWidth="1"/>
    <col min="7" max="7" width="4.7109375" customWidth="1"/>
    <col min="8" max="8" width="79.140625" customWidth="1"/>
    <col min="9" max="26" width="8.28515625" customWidth="1"/>
  </cols>
  <sheetData>
    <row r="1" spans="1:40" x14ac:dyDescent="0.25">
      <c r="A1" s="1" t="s">
        <v>48</v>
      </c>
      <c r="B1" s="1" t="s">
        <v>36</v>
      </c>
      <c r="I1" t="s">
        <v>294</v>
      </c>
    </row>
    <row r="2" spans="1:40" x14ac:dyDescent="0.25">
      <c r="C2" s="7" t="s">
        <v>187</v>
      </c>
      <c r="I2" t="s">
        <v>289</v>
      </c>
      <c r="V2" s="1" t="s">
        <v>250</v>
      </c>
      <c r="W2" s="1" t="s">
        <v>237</v>
      </c>
      <c r="X2" s="1" t="s">
        <v>296</v>
      </c>
      <c r="Y2" s="1" t="s">
        <v>224</v>
      </c>
    </row>
    <row r="3" spans="1:40" x14ac:dyDescent="0.25">
      <c r="C3" t="s">
        <v>188</v>
      </c>
      <c r="I3" t="s">
        <v>54</v>
      </c>
      <c r="T3" t="s">
        <v>223</v>
      </c>
      <c r="V3" s="38">
        <v>0</v>
      </c>
      <c r="W3">
        <v>0</v>
      </c>
      <c r="X3">
        <v>-20</v>
      </c>
      <c r="Y3">
        <v>0</v>
      </c>
    </row>
    <row r="4" spans="1:40" x14ac:dyDescent="0.25">
      <c r="C4" t="s">
        <v>54</v>
      </c>
      <c r="I4" t="s">
        <v>290</v>
      </c>
      <c r="T4" t="s">
        <v>225</v>
      </c>
      <c r="V4" s="39">
        <v>0</v>
      </c>
      <c r="W4">
        <v>0</v>
      </c>
      <c r="X4">
        <v>0.4</v>
      </c>
      <c r="Y4">
        <v>0</v>
      </c>
    </row>
    <row r="5" spans="1:40" x14ac:dyDescent="0.25">
      <c r="D5" t="s">
        <v>189</v>
      </c>
      <c r="I5" t="s">
        <v>291</v>
      </c>
      <c r="T5" t="s">
        <v>226</v>
      </c>
      <c r="V5" s="39">
        <v>50</v>
      </c>
      <c r="W5">
        <v>50</v>
      </c>
      <c r="X5">
        <v>50</v>
      </c>
      <c r="Y5">
        <v>50</v>
      </c>
    </row>
    <row r="6" spans="1:40" x14ac:dyDescent="0.25">
      <c r="D6" t="s">
        <v>69</v>
      </c>
      <c r="I6" t="s">
        <v>292</v>
      </c>
      <c r="T6" t="s">
        <v>227</v>
      </c>
      <c r="V6" s="39">
        <v>1.02</v>
      </c>
      <c r="W6">
        <v>1.02</v>
      </c>
      <c r="X6">
        <v>0</v>
      </c>
      <c r="Y6">
        <v>1.02</v>
      </c>
    </row>
    <row r="7" spans="1:40" x14ac:dyDescent="0.25">
      <c r="I7" t="s">
        <v>293</v>
      </c>
      <c r="T7" t="s">
        <v>228</v>
      </c>
      <c r="V7" s="40">
        <v>0.504</v>
      </c>
      <c r="W7">
        <v>0.504</v>
      </c>
      <c r="X7">
        <v>1</v>
      </c>
      <c r="Y7">
        <v>0.83099999999999996</v>
      </c>
    </row>
    <row r="8" spans="1:40" x14ac:dyDescent="0.25">
      <c r="D8" t="s">
        <v>190</v>
      </c>
      <c r="I8" t="s">
        <v>53</v>
      </c>
    </row>
    <row r="10" spans="1:40" x14ac:dyDescent="0.25">
      <c r="D10" t="s">
        <v>209</v>
      </c>
      <c r="I10" t="s">
        <v>295</v>
      </c>
    </row>
    <row r="11" spans="1:40" x14ac:dyDescent="0.25">
      <c r="E11" t="s">
        <v>54</v>
      </c>
    </row>
    <row r="12" spans="1:40" x14ac:dyDescent="0.25">
      <c r="F12" t="s">
        <v>191</v>
      </c>
      <c r="I12" s="12" t="s">
        <v>248</v>
      </c>
    </row>
    <row r="13" spans="1:40" x14ac:dyDescent="0.25">
      <c r="F13" t="s">
        <v>192</v>
      </c>
      <c r="I13" s="7" t="s">
        <v>221</v>
      </c>
      <c r="J13" s="7">
        <v>0</v>
      </c>
      <c r="K13" s="7">
        <v>10</v>
      </c>
      <c r="L13" s="7">
        <v>20</v>
      </c>
      <c r="M13" s="7">
        <v>30</v>
      </c>
      <c r="N13" s="7">
        <v>40</v>
      </c>
      <c r="O13" s="7">
        <v>50</v>
      </c>
      <c r="P13" s="7">
        <v>60</v>
      </c>
      <c r="Q13" s="7">
        <v>70</v>
      </c>
      <c r="R13" s="7">
        <v>80</v>
      </c>
      <c r="S13" s="7">
        <v>90</v>
      </c>
      <c r="T13" s="7">
        <v>100</v>
      </c>
      <c r="U13" s="7">
        <v>110</v>
      </c>
      <c r="V13" s="7">
        <v>120</v>
      </c>
      <c r="W13" s="7">
        <v>130</v>
      </c>
      <c r="X13" s="7">
        <v>140</v>
      </c>
      <c r="Y13" s="7">
        <v>150</v>
      </c>
      <c r="Z13" s="35">
        <v>250</v>
      </c>
    </row>
    <row r="14" spans="1:40" x14ac:dyDescent="0.25">
      <c r="B14" t="s">
        <v>155</v>
      </c>
      <c r="F14" t="s">
        <v>210</v>
      </c>
      <c r="I14" s="1" t="s">
        <v>249</v>
      </c>
      <c r="J14" s="1">
        <f t="shared" ref="J14:Z14" si="0">(iLuckSkillOffset - Luck)/100</f>
        <v>0.5</v>
      </c>
      <c r="K14" s="1">
        <f t="shared" si="0"/>
        <v>0.4</v>
      </c>
      <c r="L14" s="1">
        <f t="shared" si="0"/>
        <v>0.3</v>
      </c>
      <c r="M14" s="1">
        <f t="shared" si="0"/>
        <v>0.2</v>
      </c>
      <c r="N14" s="1">
        <f t="shared" si="0"/>
        <v>0.1</v>
      </c>
      <c r="O14" s="1">
        <f t="shared" si="0"/>
        <v>0</v>
      </c>
      <c r="P14" s="1">
        <f t="shared" si="0"/>
        <v>-0.1</v>
      </c>
      <c r="Q14" s="1">
        <f t="shared" si="0"/>
        <v>-0.2</v>
      </c>
      <c r="R14" s="1">
        <f t="shared" si="0"/>
        <v>-0.3</v>
      </c>
      <c r="S14" s="1">
        <f t="shared" si="0"/>
        <v>-0.4</v>
      </c>
      <c r="T14" s="1">
        <f t="shared" si="0"/>
        <v>-0.5</v>
      </c>
      <c r="U14" s="1">
        <f t="shared" si="0"/>
        <v>-0.6</v>
      </c>
      <c r="V14" s="1">
        <f t="shared" si="0"/>
        <v>-0.7</v>
      </c>
      <c r="W14" s="1">
        <f t="shared" si="0"/>
        <v>-0.8</v>
      </c>
      <c r="X14" s="1">
        <f t="shared" si="0"/>
        <v>-0.9</v>
      </c>
      <c r="Y14" s="1">
        <f t="shared" si="0"/>
        <v>-1</v>
      </c>
      <c r="Z14" s="36">
        <f t="shared" si="0"/>
        <v>-2</v>
      </c>
    </row>
    <row r="15" spans="1:40" ht="15.75" thickBot="1" x14ac:dyDescent="0.3">
      <c r="E15" t="s">
        <v>193</v>
      </c>
      <c r="I15" s="7" t="s">
        <v>222</v>
      </c>
      <c r="Z15" s="37"/>
    </row>
    <row r="16" spans="1:40" x14ac:dyDescent="0.25">
      <c r="B16" t="s">
        <v>218</v>
      </c>
      <c r="F16" t="s">
        <v>211</v>
      </c>
      <c r="I16" s="7">
        <v>0</v>
      </c>
      <c r="J16" s="15">
        <f t="shared" ref="J16:S25" si="1">FLOOR(Sneak*(1-(IF(LinearValue=0,0,IF(fDecayRate&lt;=0,0,IF(LinearValue&gt;0,(1-EXP(-LinearValue*fDecayRate)),IF(fGrowthRate&lt;=0,0,-fDecayRate*fGrowthRate*LN(1-LinearValue/fGrowthRate))))))),1)</f>
        <v>0</v>
      </c>
      <c r="K16" s="16">
        <f t="shared" si="1"/>
        <v>0</v>
      </c>
      <c r="L16" s="16">
        <f t="shared" si="1"/>
        <v>0</v>
      </c>
      <c r="M16" s="16">
        <f t="shared" si="1"/>
        <v>0</v>
      </c>
      <c r="N16" s="17">
        <f t="shared" si="1"/>
        <v>0</v>
      </c>
      <c r="O16" s="24">
        <f t="shared" si="1"/>
        <v>0</v>
      </c>
      <c r="P16" s="15">
        <f t="shared" si="1"/>
        <v>0</v>
      </c>
      <c r="Q16" s="16">
        <f t="shared" si="1"/>
        <v>0</v>
      </c>
      <c r="R16" s="16">
        <f t="shared" si="1"/>
        <v>0</v>
      </c>
      <c r="S16" s="16">
        <f t="shared" si="1"/>
        <v>0</v>
      </c>
      <c r="T16" s="16">
        <f t="shared" ref="T16:Z25" si="2">FLOOR(Sneak*(1-(IF(LinearValue=0,0,IF(fDecayRate&lt;=0,0,IF(LinearValue&gt;0,(1-EXP(-LinearValue*fDecayRate)),IF(fGrowthRate&lt;=0,0,-fDecayRate*fGrowthRate*LN(1-LinearValue/fGrowthRate))))))),1)</f>
        <v>0</v>
      </c>
      <c r="U16" s="27">
        <f t="shared" si="2"/>
        <v>0</v>
      </c>
      <c r="V16" s="28">
        <f t="shared" si="2"/>
        <v>0</v>
      </c>
      <c r="W16" s="28">
        <f t="shared" si="2"/>
        <v>0</v>
      </c>
      <c r="X16" s="28">
        <f t="shared" si="2"/>
        <v>0</v>
      </c>
      <c r="Y16" s="28">
        <f t="shared" si="2"/>
        <v>0</v>
      </c>
      <c r="Z16" s="33">
        <f t="shared" si="2"/>
        <v>0</v>
      </c>
      <c r="AA16" s="14"/>
      <c r="AB16" s="14"/>
      <c r="AC16" s="14"/>
      <c r="AD16" s="14"/>
      <c r="AE16" s="14"/>
      <c r="AF16" s="14"/>
      <c r="AG16" s="14"/>
      <c r="AH16" s="14"/>
      <c r="AI16" s="14"/>
      <c r="AJ16" s="14"/>
      <c r="AK16" s="14"/>
      <c r="AL16" s="14"/>
      <c r="AM16" s="14"/>
      <c r="AN16" s="14"/>
    </row>
    <row r="17" spans="1:26" x14ac:dyDescent="0.25">
      <c r="E17" t="s">
        <v>53</v>
      </c>
      <c r="I17" s="7">
        <v>5</v>
      </c>
      <c r="J17" s="18">
        <f t="shared" si="1"/>
        <v>3</v>
      </c>
      <c r="K17" s="13">
        <f t="shared" si="1"/>
        <v>3</v>
      </c>
      <c r="L17" s="13">
        <f t="shared" si="1"/>
        <v>3</v>
      </c>
      <c r="M17" s="13">
        <f t="shared" si="1"/>
        <v>4</v>
      </c>
      <c r="N17" s="19">
        <f t="shared" si="1"/>
        <v>4</v>
      </c>
      <c r="O17" s="24">
        <f t="shared" si="1"/>
        <v>5</v>
      </c>
      <c r="P17" s="18">
        <f t="shared" si="1"/>
        <v>5</v>
      </c>
      <c r="Q17" s="13">
        <f t="shared" si="1"/>
        <v>5</v>
      </c>
      <c r="R17" s="13">
        <f t="shared" si="1"/>
        <v>6</v>
      </c>
      <c r="S17" s="13">
        <f t="shared" si="1"/>
        <v>6</v>
      </c>
      <c r="T17" s="13">
        <f t="shared" si="2"/>
        <v>6</v>
      </c>
      <c r="U17" s="10">
        <f t="shared" si="2"/>
        <v>7</v>
      </c>
      <c r="V17" s="11">
        <f t="shared" si="2"/>
        <v>7</v>
      </c>
      <c r="W17" s="11">
        <f t="shared" si="2"/>
        <v>7</v>
      </c>
      <c r="X17" s="11">
        <f t="shared" si="2"/>
        <v>7</v>
      </c>
      <c r="Y17" s="11">
        <f t="shared" si="2"/>
        <v>7</v>
      </c>
      <c r="Z17" s="34">
        <f t="shared" si="2"/>
        <v>9</v>
      </c>
    </row>
    <row r="18" spans="1:26" x14ac:dyDescent="0.25">
      <c r="E18" t="s">
        <v>232</v>
      </c>
      <c r="I18" s="7">
        <v>10</v>
      </c>
      <c r="J18" s="18">
        <f t="shared" si="1"/>
        <v>6</v>
      </c>
      <c r="K18" s="13">
        <f t="shared" si="1"/>
        <v>6</v>
      </c>
      <c r="L18" s="13">
        <f t="shared" si="1"/>
        <v>7</v>
      </c>
      <c r="M18" s="13">
        <f t="shared" si="1"/>
        <v>8</v>
      </c>
      <c r="N18" s="19">
        <f t="shared" si="1"/>
        <v>9</v>
      </c>
      <c r="O18" s="24">
        <f t="shared" si="1"/>
        <v>10</v>
      </c>
      <c r="P18" s="18">
        <f t="shared" si="1"/>
        <v>10</v>
      </c>
      <c r="Q18" s="13">
        <f t="shared" si="1"/>
        <v>11</v>
      </c>
      <c r="R18" s="13">
        <f t="shared" si="1"/>
        <v>12</v>
      </c>
      <c r="S18" s="13">
        <f t="shared" si="1"/>
        <v>13</v>
      </c>
      <c r="T18" s="13">
        <f t="shared" si="2"/>
        <v>13</v>
      </c>
      <c r="U18" s="10">
        <f t="shared" si="2"/>
        <v>14</v>
      </c>
      <c r="V18" s="11">
        <f t="shared" si="2"/>
        <v>14</v>
      </c>
      <c r="W18" s="11">
        <f t="shared" si="2"/>
        <v>14</v>
      </c>
      <c r="X18" s="11">
        <f t="shared" si="2"/>
        <v>15</v>
      </c>
      <c r="Y18" s="11">
        <f t="shared" si="2"/>
        <v>15</v>
      </c>
      <c r="Z18" s="34">
        <f t="shared" si="2"/>
        <v>18</v>
      </c>
    </row>
    <row r="19" spans="1:26" x14ac:dyDescent="0.25">
      <c r="B19" t="s">
        <v>217</v>
      </c>
      <c r="E19" t="s">
        <v>233</v>
      </c>
      <c r="I19" s="7">
        <v>15</v>
      </c>
      <c r="J19" s="18">
        <f t="shared" si="1"/>
        <v>9</v>
      </c>
      <c r="K19" s="13">
        <f t="shared" si="1"/>
        <v>9</v>
      </c>
      <c r="L19" s="13">
        <f t="shared" si="1"/>
        <v>11</v>
      </c>
      <c r="M19" s="13">
        <f t="shared" si="1"/>
        <v>12</v>
      </c>
      <c r="N19" s="19">
        <f t="shared" si="1"/>
        <v>13</v>
      </c>
      <c r="O19" s="24">
        <f t="shared" si="1"/>
        <v>15</v>
      </c>
      <c r="P19" s="18">
        <f t="shared" si="1"/>
        <v>16</v>
      </c>
      <c r="Q19" s="13">
        <f t="shared" si="1"/>
        <v>17</v>
      </c>
      <c r="R19" s="13">
        <f t="shared" si="1"/>
        <v>18</v>
      </c>
      <c r="S19" s="13">
        <f t="shared" si="1"/>
        <v>19</v>
      </c>
      <c r="T19" s="13">
        <f t="shared" si="2"/>
        <v>20</v>
      </c>
      <c r="U19" s="10">
        <f t="shared" si="2"/>
        <v>21</v>
      </c>
      <c r="V19" s="11">
        <f t="shared" si="2"/>
        <v>21</v>
      </c>
      <c r="W19" s="11">
        <f t="shared" si="2"/>
        <v>22</v>
      </c>
      <c r="X19" s="11">
        <f t="shared" si="2"/>
        <v>22</v>
      </c>
      <c r="Y19" s="11">
        <f t="shared" si="2"/>
        <v>23</v>
      </c>
      <c r="Z19" s="34">
        <f t="shared" si="2"/>
        <v>27</v>
      </c>
    </row>
    <row r="20" spans="1:26" x14ac:dyDescent="0.25">
      <c r="I20" s="7">
        <v>20</v>
      </c>
      <c r="J20" s="18">
        <f t="shared" si="1"/>
        <v>12</v>
      </c>
      <c r="K20" s="13">
        <f t="shared" si="1"/>
        <v>13</v>
      </c>
      <c r="L20" s="13">
        <f t="shared" si="1"/>
        <v>14</v>
      </c>
      <c r="M20" s="13">
        <f t="shared" si="1"/>
        <v>16</v>
      </c>
      <c r="N20" s="19">
        <f t="shared" si="1"/>
        <v>18</v>
      </c>
      <c r="O20" s="24">
        <f t="shared" si="1"/>
        <v>20</v>
      </c>
      <c r="P20" s="18">
        <f t="shared" si="1"/>
        <v>21</v>
      </c>
      <c r="Q20" s="13">
        <f t="shared" si="1"/>
        <v>23</v>
      </c>
      <c r="R20" s="13">
        <f t="shared" si="1"/>
        <v>24</v>
      </c>
      <c r="S20" s="13">
        <f t="shared" si="1"/>
        <v>26</v>
      </c>
      <c r="T20" s="13">
        <f t="shared" si="2"/>
        <v>27</v>
      </c>
      <c r="U20" s="10">
        <f t="shared" si="2"/>
        <v>28</v>
      </c>
      <c r="V20" s="11">
        <f t="shared" si="2"/>
        <v>28</v>
      </c>
      <c r="W20" s="11">
        <f t="shared" si="2"/>
        <v>29</v>
      </c>
      <c r="X20" s="11">
        <f t="shared" si="2"/>
        <v>30</v>
      </c>
      <c r="Y20" s="11">
        <f t="shared" si="2"/>
        <v>31</v>
      </c>
      <c r="Z20" s="34">
        <f t="shared" si="2"/>
        <v>36</v>
      </c>
    </row>
    <row r="21" spans="1:26" x14ac:dyDescent="0.25">
      <c r="E21" s="7" t="s">
        <v>229</v>
      </c>
      <c r="I21" s="7">
        <v>25</v>
      </c>
      <c r="J21" s="18">
        <f t="shared" si="1"/>
        <v>15</v>
      </c>
      <c r="K21" s="13">
        <f t="shared" si="1"/>
        <v>16</v>
      </c>
      <c r="L21" s="13">
        <f t="shared" si="1"/>
        <v>18</v>
      </c>
      <c r="M21" s="13">
        <f t="shared" si="1"/>
        <v>20</v>
      </c>
      <c r="N21" s="19">
        <f t="shared" si="1"/>
        <v>22</v>
      </c>
      <c r="O21" s="24">
        <f t="shared" si="1"/>
        <v>25</v>
      </c>
      <c r="P21" s="18">
        <f t="shared" si="1"/>
        <v>27</v>
      </c>
      <c r="Q21" s="13">
        <f t="shared" si="1"/>
        <v>29</v>
      </c>
      <c r="R21" s="13">
        <f t="shared" si="1"/>
        <v>31</v>
      </c>
      <c r="S21" s="13">
        <f t="shared" si="1"/>
        <v>32</v>
      </c>
      <c r="T21" s="13">
        <f t="shared" si="2"/>
        <v>33</v>
      </c>
      <c r="U21" s="10">
        <f t="shared" si="2"/>
        <v>35</v>
      </c>
      <c r="V21" s="11">
        <f t="shared" si="2"/>
        <v>36</v>
      </c>
      <c r="W21" s="11">
        <f t="shared" si="2"/>
        <v>37</v>
      </c>
      <c r="X21" s="11">
        <f t="shared" si="2"/>
        <v>38</v>
      </c>
      <c r="Y21" s="11">
        <f t="shared" si="2"/>
        <v>39</v>
      </c>
      <c r="Z21" s="34">
        <f t="shared" si="2"/>
        <v>45</v>
      </c>
    </row>
    <row r="22" spans="1:26" x14ac:dyDescent="0.25">
      <c r="E22" t="s">
        <v>212</v>
      </c>
      <c r="I22" s="7">
        <v>30</v>
      </c>
      <c r="J22" s="18">
        <f t="shared" si="1"/>
        <v>18</v>
      </c>
      <c r="K22" s="13">
        <f t="shared" si="1"/>
        <v>19</v>
      </c>
      <c r="L22" s="13">
        <f t="shared" si="1"/>
        <v>22</v>
      </c>
      <c r="M22" s="13">
        <f t="shared" si="1"/>
        <v>24</v>
      </c>
      <c r="N22" s="19">
        <f t="shared" si="1"/>
        <v>27</v>
      </c>
      <c r="O22" s="24">
        <f t="shared" si="1"/>
        <v>30</v>
      </c>
      <c r="P22" s="18">
        <f t="shared" si="1"/>
        <v>32</v>
      </c>
      <c r="Q22" s="13">
        <f t="shared" si="1"/>
        <v>35</v>
      </c>
      <c r="R22" s="13">
        <f t="shared" si="1"/>
        <v>37</v>
      </c>
      <c r="S22" s="13">
        <f t="shared" si="1"/>
        <v>39</v>
      </c>
      <c r="T22" s="13">
        <f t="shared" si="2"/>
        <v>40</v>
      </c>
      <c r="U22" s="10">
        <f t="shared" si="2"/>
        <v>42</v>
      </c>
      <c r="V22" s="11">
        <f t="shared" si="2"/>
        <v>43</v>
      </c>
      <c r="W22" s="11">
        <f t="shared" si="2"/>
        <v>44</v>
      </c>
      <c r="X22" s="11">
        <f t="shared" si="2"/>
        <v>45</v>
      </c>
      <c r="Y22" s="11">
        <f t="shared" si="2"/>
        <v>46</v>
      </c>
      <c r="Z22" s="34">
        <f t="shared" si="2"/>
        <v>54</v>
      </c>
    </row>
    <row r="23" spans="1:26" x14ac:dyDescent="0.25">
      <c r="E23" t="s">
        <v>234</v>
      </c>
      <c r="I23" s="7">
        <v>35</v>
      </c>
      <c r="J23" s="18">
        <f t="shared" si="1"/>
        <v>21</v>
      </c>
      <c r="K23" s="13">
        <f t="shared" si="1"/>
        <v>23</v>
      </c>
      <c r="L23" s="13">
        <f t="shared" si="1"/>
        <v>25</v>
      </c>
      <c r="M23" s="13">
        <f t="shared" si="1"/>
        <v>28</v>
      </c>
      <c r="N23" s="19">
        <f t="shared" si="1"/>
        <v>31</v>
      </c>
      <c r="O23" s="24">
        <f t="shared" si="1"/>
        <v>35</v>
      </c>
      <c r="P23" s="18">
        <f t="shared" si="1"/>
        <v>38</v>
      </c>
      <c r="Q23" s="13">
        <f t="shared" si="1"/>
        <v>41</v>
      </c>
      <c r="R23" s="13">
        <f t="shared" si="1"/>
        <v>43</v>
      </c>
      <c r="S23" s="13">
        <f t="shared" si="1"/>
        <v>45</v>
      </c>
      <c r="T23" s="13">
        <f t="shared" si="2"/>
        <v>47</v>
      </c>
      <c r="U23" s="10">
        <f t="shared" si="2"/>
        <v>49</v>
      </c>
      <c r="V23" s="11">
        <f t="shared" si="2"/>
        <v>50</v>
      </c>
      <c r="W23" s="11">
        <f t="shared" si="2"/>
        <v>52</v>
      </c>
      <c r="X23" s="11">
        <f t="shared" si="2"/>
        <v>53</v>
      </c>
      <c r="Y23" s="11">
        <f t="shared" si="2"/>
        <v>54</v>
      </c>
      <c r="Z23" s="34">
        <f t="shared" si="2"/>
        <v>63</v>
      </c>
    </row>
    <row r="24" spans="1:26" x14ac:dyDescent="0.25">
      <c r="B24" t="s">
        <v>217</v>
      </c>
      <c r="E24" t="s">
        <v>235</v>
      </c>
      <c r="I24" s="7">
        <v>40</v>
      </c>
      <c r="J24" s="18">
        <f t="shared" si="1"/>
        <v>24</v>
      </c>
      <c r="K24" s="13">
        <f t="shared" si="1"/>
        <v>26</v>
      </c>
      <c r="L24" s="13">
        <f t="shared" si="1"/>
        <v>29</v>
      </c>
      <c r="M24" s="13">
        <f t="shared" si="1"/>
        <v>32</v>
      </c>
      <c r="N24" s="19">
        <f t="shared" si="1"/>
        <v>36</v>
      </c>
      <c r="O24" s="24">
        <f t="shared" si="1"/>
        <v>40</v>
      </c>
      <c r="P24" s="18">
        <f t="shared" si="1"/>
        <v>43</v>
      </c>
      <c r="Q24" s="13">
        <f t="shared" si="1"/>
        <v>46</v>
      </c>
      <c r="R24" s="13">
        <f t="shared" si="1"/>
        <v>49</v>
      </c>
      <c r="S24" s="13">
        <f t="shared" si="1"/>
        <v>52</v>
      </c>
      <c r="T24" s="13">
        <f t="shared" si="2"/>
        <v>54</v>
      </c>
      <c r="U24" s="10">
        <f t="shared" si="2"/>
        <v>56</v>
      </c>
      <c r="V24" s="11">
        <f t="shared" si="2"/>
        <v>57</v>
      </c>
      <c r="W24" s="11">
        <f t="shared" si="2"/>
        <v>59</v>
      </c>
      <c r="X24" s="11">
        <f t="shared" si="2"/>
        <v>61</v>
      </c>
      <c r="Y24" s="11">
        <f t="shared" si="2"/>
        <v>62</v>
      </c>
      <c r="Z24" s="34">
        <f t="shared" si="2"/>
        <v>72</v>
      </c>
    </row>
    <row r="25" spans="1:26" x14ac:dyDescent="0.25">
      <c r="A25" t="s">
        <v>236</v>
      </c>
      <c r="B25" t="s">
        <v>156</v>
      </c>
      <c r="E25" t="s">
        <v>251</v>
      </c>
      <c r="I25" s="7">
        <v>45</v>
      </c>
      <c r="J25" s="18">
        <f t="shared" si="1"/>
        <v>27</v>
      </c>
      <c r="K25" s="13">
        <f t="shared" si="1"/>
        <v>29</v>
      </c>
      <c r="L25" s="13">
        <f t="shared" si="1"/>
        <v>33</v>
      </c>
      <c r="M25" s="13">
        <f t="shared" si="1"/>
        <v>36</v>
      </c>
      <c r="N25" s="19">
        <f t="shared" si="1"/>
        <v>40</v>
      </c>
      <c r="O25" s="24">
        <f t="shared" si="1"/>
        <v>45</v>
      </c>
      <c r="P25" s="18">
        <f t="shared" si="1"/>
        <v>49</v>
      </c>
      <c r="Q25" s="13">
        <f t="shared" si="1"/>
        <v>52</v>
      </c>
      <c r="R25" s="13">
        <f t="shared" si="1"/>
        <v>55</v>
      </c>
      <c r="S25" s="13">
        <f t="shared" si="1"/>
        <v>58</v>
      </c>
      <c r="T25" s="13">
        <f t="shared" si="2"/>
        <v>60</v>
      </c>
      <c r="U25" s="10">
        <f t="shared" si="2"/>
        <v>63</v>
      </c>
      <c r="V25" s="11">
        <f t="shared" si="2"/>
        <v>65</v>
      </c>
      <c r="W25" s="11">
        <f t="shared" si="2"/>
        <v>66</v>
      </c>
      <c r="X25" s="11">
        <f t="shared" si="2"/>
        <v>68</v>
      </c>
      <c r="Y25" s="11">
        <f t="shared" si="2"/>
        <v>70</v>
      </c>
      <c r="Z25" s="34">
        <f t="shared" si="2"/>
        <v>82</v>
      </c>
    </row>
    <row r="26" spans="1:26" x14ac:dyDescent="0.25">
      <c r="A26" t="s">
        <v>219</v>
      </c>
      <c r="B26" t="s">
        <v>238</v>
      </c>
      <c r="E26" s="9" t="s">
        <v>252</v>
      </c>
      <c r="I26" s="7">
        <v>50</v>
      </c>
      <c r="J26" s="18">
        <f t="shared" ref="J26:S35" si="3">FLOOR(Sneak*(1-(IF(LinearValue=0,0,IF(fDecayRate&lt;=0,0,IF(LinearValue&gt;0,(1-EXP(-LinearValue*fDecayRate)),IF(fGrowthRate&lt;=0,0,-fDecayRate*fGrowthRate*LN(1-LinearValue/fGrowthRate))))))),1)</f>
        <v>30</v>
      </c>
      <c r="K26" s="13">
        <f t="shared" si="3"/>
        <v>33</v>
      </c>
      <c r="L26" s="13">
        <f t="shared" si="3"/>
        <v>36</v>
      </c>
      <c r="M26" s="13">
        <f t="shared" si="3"/>
        <v>40</v>
      </c>
      <c r="N26" s="19">
        <f t="shared" si="3"/>
        <v>45</v>
      </c>
      <c r="O26" s="24">
        <f t="shared" si="3"/>
        <v>50</v>
      </c>
      <c r="P26" s="18">
        <f t="shared" si="3"/>
        <v>54</v>
      </c>
      <c r="Q26" s="13">
        <f t="shared" si="3"/>
        <v>58</v>
      </c>
      <c r="R26" s="13">
        <f t="shared" si="3"/>
        <v>62</v>
      </c>
      <c r="S26" s="13">
        <f t="shared" si="3"/>
        <v>65</v>
      </c>
      <c r="T26" s="13">
        <f t="shared" ref="T26:Z35" si="4">FLOOR(Sneak*(1-(IF(LinearValue=0,0,IF(fDecayRate&lt;=0,0,IF(LinearValue&gt;0,(1-EXP(-LinearValue*fDecayRate)),IF(fGrowthRate&lt;=0,0,-fDecayRate*fGrowthRate*LN(1-LinearValue/fGrowthRate))))))),1)</f>
        <v>67</v>
      </c>
      <c r="U26" s="10">
        <f t="shared" si="4"/>
        <v>70</v>
      </c>
      <c r="V26" s="11">
        <f t="shared" si="4"/>
        <v>72</v>
      </c>
      <c r="W26" s="11">
        <f t="shared" si="4"/>
        <v>74</v>
      </c>
      <c r="X26" s="11">
        <f t="shared" si="4"/>
        <v>76</v>
      </c>
      <c r="Y26" s="11">
        <f t="shared" si="4"/>
        <v>78</v>
      </c>
      <c r="Z26" s="34">
        <f t="shared" si="4"/>
        <v>91</v>
      </c>
    </row>
    <row r="27" spans="1:26" x14ac:dyDescent="0.25">
      <c r="A27" t="s">
        <v>220</v>
      </c>
      <c r="B27" t="s">
        <v>239</v>
      </c>
      <c r="E27" t="s">
        <v>253</v>
      </c>
      <c r="I27" s="7">
        <v>55</v>
      </c>
      <c r="J27" s="18">
        <f t="shared" si="3"/>
        <v>33</v>
      </c>
      <c r="K27" s="13">
        <f t="shared" si="3"/>
        <v>36</v>
      </c>
      <c r="L27" s="13">
        <f t="shared" si="3"/>
        <v>40</v>
      </c>
      <c r="M27" s="13">
        <f t="shared" si="3"/>
        <v>44</v>
      </c>
      <c r="N27" s="19">
        <f t="shared" si="3"/>
        <v>49</v>
      </c>
      <c r="O27" s="24">
        <f t="shared" si="3"/>
        <v>55</v>
      </c>
      <c r="P27" s="18">
        <f t="shared" si="3"/>
        <v>60</v>
      </c>
      <c r="Q27" s="13">
        <f t="shared" si="3"/>
        <v>64</v>
      </c>
      <c r="R27" s="13">
        <f t="shared" si="3"/>
        <v>68</v>
      </c>
      <c r="S27" s="13">
        <f t="shared" si="3"/>
        <v>71</v>
      </c>
      <c r="T27" s="13">
        <f t="shared" si="4"/>
        <v>74</v>
      </c>
      <c r="U27" s="10">
        <f t="shared" si="4"/>
        <v>77</v>
      </c>
      <c r="V27" s="11">
        <f t="shared" si="4"/>
        <v>79</v>
      </c>
      <c r="W27" s="11">
        <f t="shared" si="4"/>
        <v>81</v>
      </c>
      <c r="X27" s="11">
        <f t="shared" si="4"/>
        <v>83</v>
      </c>
      <c r="Y27" s="11">
        <f t="shared" si="4"/>
        <v>85</v>
      </c>
      <c r="Z27" s="34">
        <f t="shared" si="4"/>
        <v>100</v>
      </c>
    </row>
    <row r="28" spans="1:26" x14ac:dyDescent="0.25">
      <c r="B28" t="s">
        <v>240</v>
      </c>
      <c r="E28" t="s">
        <v>231</v>
      </c>
      <c r="I28" s="7">
        <v>60</v>
      </c>
      <c r="J28" s="18">
        <f t="shared" si="3"/>
        <v>36</v>
      </c>
      <c r="K28" s="13">
        <f t="shared" si="3"/>
        <v>39</v>
      </c>
      <c r="L28" s="13">
        <f t="shared" si="3"/>
        <v>44</v>
      </c>
      <c r="M28" s="13">
        <f t="shared" si="3"/>
        <v>48</v>
      </c>
      <c r="N28" s="19">
        <f t="shared" si="3"/>
        <v>54</v>
      </c>
      <c r="O28" s="24">
        <f t="shared" si="3"/>
        <v>60</v>
      </c>
      <c r="P28" s="18">
        <f t="shared" si="3"/>
        <v>65</v>
      </c>
      <c r="Q28" s="13">
        <f t="shared" si="3"/>
        <v>70</v>
      </c>
      <c r="R28" s="13">
        <f t="shared" si="3"/>
        <v>74</v>
      </c>
      <c r="S28" s="13">
        <f t="shared" si="3"/>
        <v>78</v>
      </c>
      <c r="T28" s="13">
        <f t="shared" si="4"/>
        <v>81</v>
      </c>
      <c r="U28" s="10">
        <f t="shared" si="4"/>
        <v>84</v>
      </c>
      <c r="V28" s="11">
        <f t="shared" si="4"/>
        <v>86</v>
      </c>
      <c r="W28" s="11">
        <f t="shared" si="4"/>
        <v>89</v>
      </c>
      <c r="X28" s="11">
        <f t="shared" si="4"/>
        <v>91</v>
      </c>
      <c r="Y28" s="11">
        <f t="shared" si="4"/>
        <v>93</v>
      </c>
      <c r="Z28" s="34">
        <f t="shared" si="4"/>
        <v>109</v>
      </c>
    </row>
    <row r="29" spans="1:26" x14ac:dyDescent="0.25">
      <c r="I29" s="7">
        <v>65</v>
      </c>
      <c r="J29" s="18">
        <f t="shared" si="3"/>
        <v>39</v>
      </c>
      <c r="K29" s="13">
        <f t="shared" si="3"/>
        <v>43</v>
      </c>
      <c r="L29" s="13">
        <f t="shared" si="3"/>
        <v>47</v>
      </c>
      <c r="M29" s="13">
        <f t="shared" si="3"/>
        <v>53</v>
      </c>
      <c r="N29" s="19">
        <f t="shared" si="3"/>
        <v>58</v>
      </c>
      <c r="O29" s="24">
        <f t="shared" si="3"/>
        <v>65</v>
      </c>
      <c r="P29" s="18">
        <f t="shared" si="3"/>
        <v>71</v>
      </c>
      <c r="Q29" s="13">
        <f t="shared" si="3"/>
        <v>76</v>
      </c>
      <c r="R29" s="13">
        <f t="shared" si="3"/>
        <v>80</v>
      </c>
      <c r="S29" s="13">
        <f t="shared" si="3"/>
        <v>84</v>
      </c>
      <c r="T29" s="13">
        <f t="shared" si="4"/>
        <v>88</v>
      </c>
      <c r="U29" s="10">
        <f t="shared" si="4"/>
        <v>91</v>
      </c>
      <c r="V29" s="11">
        <f t="shared" si="4"/>
        <v>94</v>
      </c>
      <c r="W29" s="11">
        <f t="shared" si="4"/>
        <v>96</v>
      </c>
      <c r="X29" s="11">
        <f t="shared" si="4"/>
        <v>99</v>
      </c>
      <c r="Y29" s="11">
        <f t="shared" si="4"/>
        <v>101</v>
      </c>
      <c r="Z29" s="34">
        <f t="shared" si="4"/>
        <v>118</v>
      </c>
    </row>
    <row r="30" spans="1:26" x14ac:dyDescent="0.25">
      <c r="E30" t="s">
        <v>194</v>
      </c>
      <c r="I30" s="7">
        <v>70</v>
      </c>
      <c r="J30" s="18">
        <f t="shared" si="3"/>
        <v>42</v>
      </c>
      <c r="K30" s="13">
        <f t="shared" si="3"/>
        <v>46</v>
      </c>
      <c r="L30" s="13">
        <f t="shared" si="3"/>
        <v>51</v>
      </c>
      <c r="M30" s="13">
        <f t="shared" si="3"/>
        <v>57</v>
      </c>
      <c r="N30" s="19">
        <f t="shared" si="3"/>
        <v>63</v>
      </c>
      <c r="O30" s="24">
        <f t="shared" si="3"/>
        <v>70</v>
      </c>
      <c r="P30" s="18">
        <f t="shared" si="3"/>
        <v>76</v>
      </c>
      <c r="Q30" s="13">
        <f t="shared" si="3"/>
        <v>82</v>
      </c>
      <c r="R30" s="13">
        <f t="shared" si="3"/>
        <v>86</v>
      </c>
      <c r="S30" s="13">
        <f t="shared" si="3"/>
        <v>91</v>
      </c>
      <c r="T30" s="13">
        <f t="shared" si="4"/>
        <v>94</v>
      </c>
      <c r="U30" s="10">
        <f t="shared" si="4"/>
        <v>98</v>
      </c>
      <c r="V30" s="11">
        <f t="shared" si="4"/>
        <v>101</v>
      </c>
      <c r="W30" s="11">
        <f t="shared" si="4"/>
        <v>104</v>
      </c>
      <c r="X30" s="11">
        <f t="shared" si="4"/>
        <v>106</v>
      </c>
      <c r="Y30" s="11">
        <f t="shared" si="4"/>
        <v>109</v>
      </c>
      <c r="Z30" s="34">
        <f t="shared" si="4"/>
        <v>127</v>
      </c>
    </row>
    <row r="31" spans="1:26" x14ac:dyDescent="0.25">
      <c r="A31" t="s">
        <v>276</v>
      </c>
      <c r="E31" t="s">
        <v>54</v>
      </c>
      <c r="I31" s="7">
        <v>75</v>
      </c>
      <c r="J31" s="18">
        <f t="shared" si="3"/>
        <v>45</v>
      </c>
      <c r="K31" s="13">
        <f t="shared" si="3"/>
        <v>49</v>
      </c>
      <c r="L31" s="13">
        <f t="shared" si="3"/>
        <v>55</v>
      </c>
      <c r="M31" s="13">
        <f t="shared" si="3"/>
        <v>61</v>
      </c>
      <c r="N31" s="19">
        <f t="shared" si="3"/>
        <v>67</v>
      </c>
      <c r="O31" s="24">
        <f t="shared" si="3"/>
        <v>75</v>
      </c>
      <c r="P31" s="18">
        <f t="shared" si="3"/>
        <v>81</v>
      </c>
      <c r="Q31" s="13">
        <f t="shared" si="3"/>
        <v>87</v>
      </c>
      <c r="R31" s="13">
        <f t="shared" si="3"/>
        <v>93</v>
      </c>
      <c r="S31" s="13">
        <f t="shared" si="3"/>
        <v>97</v>
      </c>
      <c r="T31" s="13">
        <f t="shared" si="4"/>
        <v>101</v>
      </c>
      <c r="U31" s="10">
        <f t="shared" si="4"/>
        <v>105</v>
      </c>
      <c r="V31" s="11">
        <f t="shared" si="4"/>
        <v>108</v>
      </c>
      <c r="W31" s="11">
        <f t="shared" si="4"/>
        <v>111</v>
      </c>
      <c r="X31" s="11">
        <f t="shared" si="4"/>
        <v>114</v>
      </c>
      <c r="Y31" s="11">
        <f t="shared" si="4"/>
        <v>117</v>
      </c>
      <c r="Z31" s="34">
        <f t="shared" si="4"/>
        <v>136</v>
      </c>
    </row>
    <row r="32" spans="1:26" x14ac:dyDescent="0.25">
      <c r="A32" t="s">
        <v>273</v>
      </c>
      <c r="B32" t="s">
        <v>280</v>
      </c>
      <c r="F32" t="s">
        <v>271</v>
      </c>
      <c r="I32" s="7">
        <v>80</v>
      </c>
      <c r="J32" s="18">
        <f t="shared" si="3"/>
        <v>48</v>
      </c>
      <c r="K32" s="13">
        <f t="shared" si="3"/>
        <v>53</v>
      </c>
      <c r="L32" s="13">
        <f t="shared" si="3"/>
        <v>58</v>
      </c>
      <c r="M32" s="13">
        <f t="shared" si="3"/>
        <v>65</v>
      </c>
      <c r="N32" s="19">
        <f t="shared" si="3"/>
        <v>72</v>
      </c>
      <c r="O32" s="24">
        <f t="shared" si="3"/>
        <v>80</v>
      </c>
      <c r="P32" s="18">
        <f t="shared" si="3"/>
        <v>87</v>
      </c>
      <c r="Q32" s="13">
        <f t="shared" si="3"/>
        <v>93</v>
      </c>
      <c r="R32" s="13">
        <f t="shared" si="3"/>
        <v>99</v>
      </c>
      <c r="S32" s="13">
        <f t="shared" si="3"/>
        <v>104</v>
      </c>
      <c r="T32" s="13">
        <f t="shared" si="4"/>
        <v>108</v>
      </c>
      <c r="U32" s="10">
        <f t="shared" si="4"/>
        <v>112</v>
      </c>
      <c r="V32" s="11">
        <f t="shared" si="4"/>
        <v>115</v>
      </c>
      <c r="W32" s="11">
        <f t="shared" si="4"/>
        <v>119</v>
      </c>
      <c r="X32" s="11">
        <f t="shared" si="4"/>
        <v>122</v>
      </c>
      <c r="Y32" s="11">
        <f t="shared" si="4"/>
        <v>124</v>
      </c>
      <c r="Z32" s="34">
        <f t="shared" si="4"/>
        <v>145</v>
      </c>
    </row>
    <row r="33" spans="1:26" x14ac:dyDescent="0.25">
      <c r="A33" t="s">
        <v>274</v>
      </c>
      <c r="B33" t="s">
        <v>281</v>
      </c>
      <c r="F33" t="s">
        <v>278</v>
      </c>
      <c r="I33" s="7">
        <v>85</v>
      </c>
      <c r="J33" s="18">
        <f t="shared" si="3"/>
        <v>51</v>
      </c>
      <c r="K33" s="13">
        <f t="shared" si="3"/>
        <v>56</v>
      </c>
      <c r="L33" s="13">
        <f t="shared" si="3"/>
        <v>62</v>
      </c>
      <c r="M33" s="13">
        <f t="shared" si="3"/>
        <v>69</v>
      </c>
      <c r="N33" s="19">
        <f t="shared" si="3"/>
        <v>76</v>
      </c>
      <c r="O33" s="24">
        <f t="shared" si="3"/>
        <v>85</v>
      </c>
      <c r="P33" s="18">
        <f t="shared" si="3"/>
        <v>92</v>
      </c>
      <c r="Q33" s="13">
        <f t="shared" si="3"/>
        <v>99</v>
      </c>
      <c r="R33" s="13">
        <f t="shared" si="3"/>
        <v>105</v>
      </c>
      <c r="S33" s="13">
        <f t="shared" si="3"/>
        <v>110</v>
      </c>
      <c r="T33" s="13">
        <f t="shared" si="4"/>
        <v>115</v>
      </c>
      <c r="U33" s="10">
        <f t="shared" si="4"/>
        <v>119</v>
      </c>
      <c r="V33" s="11">
        <f t="shared" si="4"/>
        <v>123</v>
      </c>
      <c r="W33" s="11">
        <f t="shared" si="4"/>
        <v>126</v>
      </c>
      <c r="X33" s="11">
        <f t="shared" si="4"/>
        <v>129</v>
      </c>
      <c r="Y33" s="11">
        <f t="shared" si="4"/>
        <v>132</v>
      </c>
      <c r="Z33" s="34">
        <f t="shared" si="4"/>
        <v>155</v>
      </c>
    </row>
    <row r="34" spans="1:26" x14ac:dyDescent="0.25">
      <c r="A34" t="s">
        <v>275</v>
      </c>
      <c r="B34" t="s">
        <v>280</v>
      </c>
      <c r="F34" t="s">
        <v>277</v>
      </c>
      <c r="I34" s="7">
        <v>90</v>
      </c>
      <c r="J34" s="18">
        <f t="shared" si="3"/>
        <v>54</v>
      </c>
      <c r="K34" s="13">
        <f t="shared" si="3"/>
        <v>59</v>
      </c>
      <c r="L34" s="13">
        <f t="shared" si="3"/>
        <v>66</v>
      </c>
      <c r="M34" s="13">
        <f t="shared" si="3"/>
        <v>73</v>
      </c>
      <c r="N34" s="19">
        <f t="shared" si="3"/>
        <v>81</v>
      </c>
      <c r="O34" s="24">
        <f t="shared" si="3"/>
        <v>90</v>
      </c>
      <c r="P34" s="18">
        <f t="shared" si="3"/>
        <v>98</v>
      </c>
      <c r="Q34" s="13">
        <f t="shared" si="3"/>
        <v>105</v>
      </c>
      <c r="R34" s="13">
        <f t="shared" si="3"/>
        <v>111</v>
      </c>
      <c r="S34" s="13">
        <f t="shared" si="3"/>
        <v>117</v>
      </c>
      <c r="T34" s="13">
        <f t="shared" si="4"/>
        <v>121</v>
      </c>
      <c r="U34" s="10">
        <f t="shared" si="4"/>
        <v>126</v>
      </c>
      <c r="V34" s="11">
        <f t="shared" si="4"/>
        <v>130</v>
      </c>
      <c r="W34" s="11">
        <f t="shared" si="4"/>
        <v>133</v>
      </c>
      <c r="X34" s="11">
        <f t="shared" si="4"/>
        <v>137</v>
      </c>
      <c r="Y34" s="11">
        <f t="shared" si="4"/>
        <v>140</v>
      </c>
      <c r="Z34" s="34">
        <f t="shared" si="4"/>
        <v>164</v>
      </c>
    </row>
    <row r="35" spans="1:26" x14ac:dyDescent="0.25">
      <c r="A35" t="s">
        <v>272</v>
      </c>
      <c r="B35" t="s">
        <v>282</v>
      </c>
      <c r="F35" t="s">
        <v>230</v>
      </c>
      <c r="I35" s="7">
        <v>95</v>
      </c>
      <c r="J35" s="18">
        <f t="shared" si="3"/>
        <v>57</v>
      </c>
      <c r="K35" s="13">
        <f t="shared" si="3"/>
        <v>63</v>
      </c>
      <c r="L35" s="13">
        <f t="shared" si="3"/>
        <v>69</v>
      </c>
      <c r="M35" s="13">
        <f t="shared" si="3"/>
        <v>77</v>
      </c>
      <c r="N35" s="19">
        <f t="shared" si="3"/>
        <v>85</v>
      </c>
      <c r="O35" s="24">
        <f t="shared" si="3"/>
        <v>95</v>
      </c>
      <c r="P35" s="18">
        <f t="shared" si="3"/>
        <v>103</v>
      </c>
      <c r="Q35" s="13">
        <f t="shared" si="3"/>
        <v>111</v>
      </c>
      <c r="R35" s="13">
        <f t="shared" si="3"/>
        <v>117</v>
      </c>
      <c r="S35" s="13">
        <f t="shared" si="3"/>
        <v>123</v>
      </c>
      <c r="T35" s="13">
        <f t="shared" si="4"/>
        <v>128</v>
      </c>
      <c r="U35" s="10">
        <f t="shared" si="4"/>
        <v>133</v>
      </c>
      <c r="V35" s="11">
        <f t="shared" si="4"/>
        <v>137</v>
      </c>
      <c r="W35" s="11">
        <f t="shared" si="4"/>
        <v>141</v>
      </c>
      <c r="X35" s="11">
        <f t="shared" si="4"/>
        <v>145</v>
      </c>
      <c r="Y35" s="11">
        <f t="shared" si="4"/>
        <v>148</v>
      </c>
      <c r="Z35" s="34">
        <f t="shared" si="4"/>
        <v>173</v>
      </c>
    </row>
    <row r="36" spans="1:26" x14ac:dyDescent="0.25">
      <c r="B36" t="s">
        <v>283</v>
      </c>
      <c r="E36" t="s">
        <v>53</v>
      </c>
      <c r="I36" s="7">
        <v>100</v>
      </c>
      <c r="J36" s="18">
        <f t="shared" ref="J36:S42" si="5">FLOOR(Sneak*(1-(IF(LinearValue=0,0,IF(fDecayRate&lt;=0,0,IF(LinearValue&gt;0,(1-EXP(-LinearValue*fDecayRate)),IF(fGrowthRate&lt;=0,0,-fDecayRate*fGrowthRate*LN(1-LinearValue/fGrowthRate))))))),1)</f>
        <v>60</v>
      </c>
      <c r="K36" s="13">
        <f t="shared" si="5"/>
        <v>66</v>
      </c>
      <c r="L36" s="13">
        <f t="shared" si="5"/>
        <v>73</v>
      </c>
      <c r="M36" s="13">
        <f t="shared" si="5"/>
        <v>81</v>
      </c>
      <c r="N36" s="19">
        <f t="shared" si="5"/>
        <v>90</v>
      </c>
      <c r="O36" s="24">
        <f t="shared" si="5"/>
        <v>100</v>
      </c>
      <c r="P36" s="18">
        <f t="shared" si="5"/>
        <v>109</v>
      </c>
      <c r="Q36" s="13">
        <f t="shared" si="5"/>
        <v>117</v>
      </c>
      <c r="R36" s="13">
        <f t="shared" si="5"/>
        <v>124</v>
      </c>
      <c r="S36" s="13">
        <f t="shared" si="5"/>
        <v>130</v>
      </c>
      <c r="T36" s="13">
        <f t="shared" ref="T36:Z42" si="6">FLOOR(Sneak*(1-(IF(LinearValue=0,0,IF(fDecayRate&lt;=0,0,IF(LinearValue&gt;0,(1-EXP(-LinearValue*fDecayRate)),IF(fGrowthRate&lt;=0,0,-fDecayRate*fGrowthRate*LN(1-LinearValue/fGrowthRate))))))),1)</f>
        <v>135</v>
      </c>
      <c r="U36" s="10">
        <f t="shared" si="6"/>
        <v>140</v>
      </c>
      <c r="V36" s="11">
        <f t="shared" si="6"/>
        <v>144</v>
      </c>
      <c r="W36" s="11">
        <f t="shared" si="6"/>
        <v>148</v>
      </c>
      <c r="X36" s="11">
        <f t="shared" si="6"/>
        <v>152</v>
      </c>
      <c r="Y36" s="11">
        <f t="shared" si="6"/>
        <v>156</v>
      </c>
      <c r="Z36" s="34">
        <f t="shared" si="6"/>
        <v>182</v>
      </c>
    </row>
    <row r="37" spans="1:26" x14ac:dyDescent="0.25">
      <c r="E37" t="s">
        <v>279</v>
      </c>
      <c r="I37" s="7">
        <v>110</v>
      </c>
      <c r="J37" s="20">
        <f t="shared" si="5"/>
        <v>66</v>
      </c>
      <c r="K37" s="10">
        <f t="shared" si="5"/>
        <v>73</v>
      </c>
      <c r="L37" s="10">
        <f t="shared" si="5"/>
        <v>81</v>
      </c>
      <c r="M37" s="10">
        <f t="shared" si="5"/>
        <v>89</v>
      </c>
      <c r="N37" s="21">
        <f t="shared" si="5"/>
        <v>99</v>
      </c>
      <c r="O37" s="25">
        <f t="shared" si="5"/>
        <v>110</v>
      </c>
      <c r="P37" s="20">
        <f t="shared" si="5"/>
        <v>120</v>
      </c>
      <c r="Q37" s="10">
        <f t="shared" si="5"/>
        <v>128</v>
      </c>
      <c r="R37" s="10">
        <f t="shared" si="5"/>
        <v>136</v>
      </c>
      <c r="S37" s="10">
        <f t="shared" si="5"/>
        <v>143</v>
      </c>
      <c r="T37" s="10">
        <f t="shared" si="6"/>
        <v>148</v>
      </c>
      <c r="U37" s="10">
        <f t="shared" si="6"/>
        <v>154</v>
      </c>
      <c r="V37" s="11">
        <f t="shared" si="6"/>
        <v>159</v>
      </c>
      <c r="W37" s="11">
        <f t="shared" si="6"/>
        <v>163</v>
      </c>
      <c r="X37" s="11">
        <f t="shared" si="6"/>
        <v>167</v>
      </c>
      <c r="Y37" s="11">
        <f t="shared" si="6"/>
        <v>171</v>
      </c>
      <c r="Z37" s="34">
        <f t="shared" si="6"/>
        <v>200</v>
      </c>
    </row>
    <row r="38" spans="1:26" x14ac:dyDescent="0.25">
      <c r="E38" t="s">
        <v>54</v>
      </c>
      <c r="I38" s="7">
        <v>120</v>
      </c>
      <c r="J38" s="22">
        <f t="shared" si="5"/>
        <v>72</v>
      </c>
      <c r="K38" s="11">
        <f t="shared" si="5"/>
        <v>79</v>
      </c>
      <c r="L38" s="11">
        <f t="shared" si="5"/>
        <v>88</v>
      </c>
      <c r="M38" s="11">
        <f t="shared" si="5"/>
        <v>97</v>
      </c>
      <c r="N38" s="23">
        <f t="shared" si="5"/>
        <v>108</v>
      </c>
      <c r="O38" s="26">
        <f t="shared" si="5"/>
        <v>120</v>
      </c>
      <c r="P38" s="22">
        <f t="shared" si="5"/>
        <v>131</v>
      </c>
      <c r="Q38" s="11">
        <f t="shared" si="5"/>
        <v>140</v>
      </c>
      <c r="R38" s="11">
        <f t="shared" si="5"/>
        <v>148</v>
      </c>
      <c r="S38" s="11">
        <f t="shared" si="5"/>
        <v>156</v>
      </c>
      <c r="T38" s="11">
        <f t="shared" si="6"/>
        <v>162</v>
      </c>
      <c r="U38" s="11">
        <f t="shared" si="6"/>
        <v>168</v>
      </c>
      <c r="V38" s="11">
        <f t="shared" si="6"/>
        <v>173</v>
      </c>
      <c r="W38" s="11">
        <f t="shared" si="6"/>
        <v>178</v>
      </c>
      <c r="X38" s="11">
        <f t="shared" si="6"/>
        <v>183</v>
      </c>
      <c r="Y38" s="11">
        <f t="shared" si="6"/>
        <v>187</v>
      </c>
      <c r="Z38" s="34">
        <f t="shared" si="6"/>
        <v>218</v>
      </c>
    </row>
    <row r="39" spans="1:26" x14ac:dyDescent="0.25">
      <c r="F39" t="s">
        <v>195</v>
      </c>
      <c r="I39" s="7">
        <v>130</v>
      </c>
      <c r="J39" s="22">
        <f t="shared" si="5"/>
        <v>78</v>
      </c>
      <c r="K39" s="11">
        <f t="shared" si="5"/>
        <v>86</v>
      </c>
      <c r="L39" s="11">
        <f t="shared" si="5"/>
        <v>95</v>
      </c>
      <c r="M39" s="11">
        <f t="shared" si="5"/>
        <v>106</v>
      </c>
      <c r="N39" s="23">
        <f t="shared" si="5"/>
        <v>117</v>
      </c>
      <c r="O39" s="26">
        <f t="shared" si="5"/>
        <v>130</v>
      </c>
      <c r="P39" s="22">
        <f t="shared" si="5"/>
        <v>142</v>
      </c>
      <c r="Q39" s="11">
        <f t="shared" si="5"/>
        <v>152</v>
      </c>
      <c r="R39" s="11">
        <f t="shared" si="5"/>
        <v>161</v>
      </c>
      <c r="S39" s="11">
        <f t="shared" si="5"/>
        <v>169</v>
      </c>
      <c r="T39" s="11">
        <f t="shared" si="6"/>
        <v>176</v>
      </c>
      <c r="U39" s="11">
        <f t="shared" si="6"/>
        <v>182</v>
      </c>
      <c r="V39" s="11">
        <f t="shared" si="6"/>
        <v>188</v>
      </c>
      <c r="W39" s="11">
        <f t="shared" si="6"/>
        <v>193</v>
      </c>
      <c r="X39" s="11">
        <f t="shared" si="6"/>
        <v>198</v>
      </c>
      <c r="Y39" s="11">
        <f t="shared" si="6"/>
        <v>203</v>
      </c>
      <c r="Z39" s="34">
        <f t="shared" si="6"/>
        <v>237</v>
      </c>
    </row>
    <row r="40" spans="1:26" x14ac:dyDescent="0.25">
      <c r="F40" t="s">
        <v>254</v>
      </c>
      <c r="I40" s="7">
        <v>140</v>
      </c>
      <c r="J40" s="22">
        <f t="shared" si="5"/>
        <v>84</v>
      </c>
      <c r="K40" s="11">
        <f t="shared" si="5"/>
        <v>93</v>
      </c>
      <c r="L40" s="11">
        <f t="shared" si="5"/>
        <v>103</v>
      </c>
      <c r="M40" s="11">
        <f t="shared" si="5"/>
        <v>114</v>
      </c>
      <c r="N40" s="23">
        <f t="shared" si="5"/>
        <v>126</v>
      </c>
      <c r="O40" s="26">
        <f t="shared" si="5"/>
        <v>140</v>
      </c>
      <c r="P40" s="22">
        <f t="shared" si="5"/>
        <v>153</v>
      </c>
      <c r="Q40" s="11">
        <f t="shared" si="5"/>
        <v>164</v>
      </c>
      <c r="R40" s="11">
        <f t="shared" si="5"/>
        <v>173</v>
      </c>
      <c r="S40" s="11">
        <f t="shared" si="5"/>
        <v>182</v>
      </c>
      <c r="T40" s="11">
        <f t="shared" si="6"/>
        <v>189</v>
      </c>
      <c r="U40" s="11">
        <f t="shared" si="6"/>
        <v>196</v>
      </c>
      <c r="V40" s="11">
        <f t="shared" si="6"/>
        <v>202</v>
      </c>
      <c r="W40" s="11">
        <f t="shared" si="6"/>
        <v>208</v>
      </c>
      <c r="X40" s="11">
        <f t="shared" si="6"/>
        <v>213</v>
      </c>
      <c r="Y40" s="11">
        <f t="shared" si="6"/>
        <v>218</v>
      </c>
      <c r="Z40" s="34">
        <f t="shared" si="6"/>
        <v>255</v>
      </c>
    </row>
    <row r="41" spans="1:26" x14ac:dyDescent="0.25">
      <c r="G41" s="7" t="s">
        <v>255</v>
      </c>
      <c r="I41" s="7">
        <v>150</v>
      </c>
      <c r="J41" s="22">
        <f t="shared" si="5"/>
        <v>90</v>
      </c>
      <c r="K41" s="11">
        <f t="shared" si="5"/>
        <v>99</v>
      </c>
      <c r="L41" s="11">
        <f t="shared" si="5"/>
        <v>110</v>
      </c>
      <c r="M41" s="11">
        <f t="shared" si="5"/>
        <v>122</v>
      </c>
      <c r="N41" s="23">
        <f t="shared" si="5"/>
        <v>135</v>
      </c>
      <c r="O41" s="26">
        <f t="shared" si="5"/>
        <v>150</v>
      </c>
      <c r="P41" s="22">
        <f t="shared" si="5"/>
        <v>163</v>
      </c>
      <c r="Q41" s="11">
        <f t="shared" si="5"/>
        <v>175</v>
      </c>
      <c r="R41" s="11">
        <f t="shared" si="5"/>
        <v>186</v>
      </c>
      <c r="S41" s="11">
        <f t="shared" si="5"/>
        <v>195</v>
      </c>
      <c r="T41" s="11">
        <f t="shared" si="6"/>
        <v>203</v>
      </c>
      <c r="U41" s="11">
        <f t="shared" si="6"/>
        <v>210</v>
      </c>
      <c r="V41" s="11">
        <f t="shared" si="6"/>
        <v>217</v>
      </c>
      <c r="W41" s="11">
        <f t="shared" si="6"/>
        <v>223</v>
      </c>
      <c r="X41" s="11">
        <f t="shared" si="6"/>
        <v>229</v>
      </c>
      <c r="Y41" s="11">
        <f t="shared" si="6"/>
        <v>234</v>
      </c>
      <c r="Z41" s="34">
        <f t="shared" si="6"/>
        <v>273</v>
      </c>
    </row>
    <row r="42" spans="1:26" ht="15.75" thickBot="1" x14ac:dyDescent="0.3">
      <c r="A42" t="s">
        <v>267</v>
      </c>
      <c r="B42" t="s">
        <v>186</v>
      </c>
      <c r="H42" t="s">
        <v>256</v>
      </c>
      <c r="I42" s="35">
        <v>250</v>
      </c>
      <c r="J42" s="29">
        <f t="shared" si="5"/>
        <v>150</v>
      </c>
      <c r="K42" s="30">
        <f t="shared" si="5"/>
        <v>166</v>
      </c>
      <c r="L42" s="30">
        <f t="shared" si="5"/>
        <v>184</v>
      </c>
      <c r="M42" s="30">
        <f t="shared" si="5"/>
        <v>203</v>
      </c>
      <c r="N42" s="31">
        <f t="shared" si="5"/>
        <v>225</v>
      </c>
      <c r="O42" s="32">
        <f t="shared" si="5"/>
        <v>250</v>
      </c>
      <c r="P42" s="29">
        <f t="shared" si="5"/>
        <v>273</v>
      </c>
      <c r="Q42" s="30">
        <f t="shared" si="5"/>
        <v>292</v>
      </c>
      <c r="R42" s="30">
        <f t="shared" si="5"/>
        <v>310</v>
      </c>
      <c r="S42" s="30">
        <f t="shared" si="5"/>
        <v>325</v>
      </c>
      <c r="T42" s="30">
        <f t="shared" si="6"/>
        <v>338</v>
      </c>
      <c r="U42" s="30">
        <f t="shared" si="6"/>
        <v>350</v>
      </c>
      <c r="V42" s="30">
        <f t="shared" si="6"/>
        <v>361</v>
      </c>
      <c r="W42" s="30">
        <f t="shared" si="6"/>
        <v>372</v>
      </c>
      <c r="X42" s="30">
        <f t="shared" si="6"/>
        <v>381</v>
      </c>
      <c r="Y42" s="30">
        <f t="shared" si="6"/>
        <v>390</v>
      </c>
      <c r="Z42" s="31">
        <f t="shared" si="6"/>
        <v>456</v>
      </c>
    </row>
    <row r="43" spans="1:26" x14ac:dyDescent="0.25">
      <c r="B43" t="s">
        <v>241</v>
      </c>
      <c r="H43" t="s">
        <v>94</v>
      </c>
    </row>
    <row r="44" spans="1:26" x14ac:dyDescent="0.25">
      <c r="G44" s="7" t="s">
        <v>257</v>
      </c>
    </row>
    <row r="45" spans="1:26" x14ac:dyDescent="0.25">
      <c r="A45" t="s">
        <v>268</v>
      </c>
      <c r="B45" t="s">
        <v>185</v>
      </c>
      <c r="H45" t="s">
        <v>258</v>
      </c>
    </row>
    <row r="46" spans="1:26" x14ac:dyDescent="0.25">
      <c r="B46" t="s">
        <v>242</v>
      </c>
      <c r="H46" t="s">
        <v>94</v>
      </c>
    </row>
    <row r="47" spans="1:26" x14ac:dyDescent="0.25">
      <c r="G47" s="7" t="s">
        <v>259</v>
      </c>
    </row>
    <row r="48" spans="1:26" x14ac:dyDescent="0.25">
      <c r="A48" t="s">
        <v>269</v>
      </c>
      <c r="B48" t="s">
        <v>138</v>
      </c>
      <c r="H48" t="s">
        <v>260</v>
      </c>
    </row>
    <row r="49" spans="1:8" x14ac:dyDescent="0.25">
      <c r="B49" t="s">
        <v>197</v>
      </c>
      <c r="H49" t="s">
        <v>94</v>
      </c>
    </row>
    <row r="50" spans="1:8" x14ac:dyDescent="0.25">
      <c r="G50" s="7" t="s">
        <v>261</v>
      </c>
    </row>
    <row r="51" spans="1:8" x14ac:dyDescent="0.25">
      <c r="A51" t="s">
        <v>270</v>
      </c>
      <c r="B51" t="s">
        <v>185</v>
      </c>
      <c r="H51" t="s">
        <v>262</v>
      </c>
    </row>
    <row r="52" spans="1:8" x14ac:dyDescent="0.25">
      <c r="B52" t="s">
        <v>242</v>
      </c>
      <c r="H52" t="s">
        <v>94</v>
      </c>
    </row>
    <row r="53" spans="1:8" x14ac:dyDescent="0.25">
      <c r="G53" s="7" t="s">
        <v>263</v>
      </c>
    </row>
    <row r="54" spans="1:8" x14ac:dyDescent="0.25">
      <c r="A54" t="s">
        <v>266</v>
      </c>
      <c r="B54" t="s">
        <v>154</v>
      </c>
      <c r="H54" t="s">
        <v>264</v>
      </c>
    </row>
    <row r="55" spans="1:8" x14ac:dyDescent="0.25">
      <c r="B55" t="s">
        <v>240</v>
      </c>
      <c r="F55" t="s">
        <v>265</v>
      </c>
    </row>
    <row r="56" spans="1:8" x14ac:dyDescent="0.25">
      <c r="E56" t="s">
        <v>53</v>
      </c>
    </row>
    <row r="57" spans="1:8" x14ac:dyDescent="0.25">
      <c r="A57" t="s">
        <v>284</v>
      </c>
      <c r="B57" t="s">
        <v>285</v>
      </c>
      <c r="E57" t="s">
        <v>213</v>
      </c>
    </row>
    <row r="58" spans="1:8" x14ac:dyDescent="0.25">
      <c r="A58" t="s">
        <v>243</v>
      </c>
      <c r="B58" t="s">
        <v>130</v>
      </c>
      <c r="E58" t="s">
        <v>196</v>
      </c>
    </row>
    <row r="59" spans="1:8" x14ac:dyDescent="0.25">
      <c r="A59" t="s">
        <v>244</v>
      </c>
      <c r="E59" t="s">
        <v>214</v>
      </c>
    </row>
    <row r="60" spans="1:8" x14ac:dyDescent="0.25">
      <c r="A60" t="s">
        <v>245</v>
      </c>
      <c r="E60" t="s">
        <v>215</v>
      </c>
    </row>
    <row r="61" spans="1:8" x14ac:dyDescent="0.25">
      <c r="A61" t="s">
        <v>246</v>
      </c>
      <c r="E61" t="s">
        <v>54</v>
      </c>
    </row>
    <row r="62" spans="1:8" x14ac:dyDescent="0.25">
      <c r="F62" t="s">
        <v>216</v>
      </c>
    </row>
    <row r="63" spans="1:8" x14ac:dyDescent="0.25">
      <c r="A63" t="s">
        <v>247</v>
      </c>
      <c r="B63" t="s">
        <v>197</v>
      </c>
      <c r="F63" t="s">
        <v>113</v>
      </c>
    </row>
    <row r="64" spans="1:8" x14ac:dyDescent="0.25">
      <c r="E64" t="s">
        <v>53</v>
      </c>
    </row>
    <row r="65" spans="3:4" x14ac:dyDescent="0.25">
      <c r="D65" t="s">
        <v>53</v>
      </c>
    </row>
    <row r="66" spans="3:4" x14ac:dyDescent="0.25">
      <c r="D66" t="s">
        <v>113</v>
      </c>
    </row>
    <row r="67" spans="3:4" x14ac:dyDescent="0.25">
      <c r="C67" t="s">
        <v>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Detection Formula Master</vt:lpstr>
      <vt:lpstr>Visual Angle Modifier</vt:lpstr>
      <vt:lpstr>Audio Angle Modifier</vt:lpstr>
      <vt:lpstr>Effective Sneak Skill</vt:lpstr>
      <vt:lpstr>AngleMultVisual</vt:lpstr>
      <vt:lpstr>dFOVb</vt:lpstr>
      <vt:lpstr>dFOVp</vt:lpstr>
      <vt:lpstr>dFOVp2</vt:lpstr>
      <vt:lpstr>DTAngle</vt:lpstr>
      <vt:lpstr>fDecayRate</vt:lpstr>
      <vt:lpstr>fGrowthRate</vt:lpstr>
      <vt:lpstr>fLuckSkillMult</vt:lpstr>
      <vt:lpstr>fSDRsAudioAngleMod</vt:lpstr>
      <vt:lpstr>fSDRsFOVmaxBonus</vt:lpstr>
      <vt:lpstr>fSDRsFOVmaxMod</vt:lpstr>
      <vt:lpstr>fSDRsFOVmaxPenalty</vt:lpstr>
      <vt:lpstr>Hearing_Type</vt:lpstr>
      <vt:lpstr>iLuckSkillBase</vt:lpstr>
      <vt:lpstr>iLuckSkillOffset</vt:lpstr>
      <vt:lpstr>LinearValue</vt:lpstr>
      <vt:lpstr>Luck</vt:lpstr>
      <vt:lpstr>sFOVAdjDegreeBase</vt:lpstr>
      <vt:lpstr>Sneak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cgauntt</dc:creator>
  <cp:lastModifiedBy>cgauntt</cp:lastModifiedBy>
  <dcterms:created xsi:type="dcterms:W3CDTF">2016-01-04T09:14:02Z</dcterms:created>
  <dcterms:modified xsi:type="dcterms:W3CDTF">2016-04-03T22:21:02Z</dcterms:modified>
</cp:coreProperties>
</file>